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slavonice-my.sharepoint.com/personal/reditelka_msslavonice_cz/Documents/Documents/Kampaň obyčejného hrdinství/"/>
    </mc:Choice>
  </mc:AlternateContent>
  <xr:revisionPtr revIDLastSave="140" documentId="11_5A69CBFADC673869063515BE4E51EA1C540EC85D" xr6:coauthVersionLast="47" xr6:coauthVersionMax="47" xr10:uidLastSave="{A157C258-3DCC-45BD-ABF8-7A19C4211C9D}"/>
  <bookViews>
    <workbookView xWindow="-120" yWindow="-120" windowWidth="29040" windowHeight="15840" tabRatio="688" xr2:uid="{00000000-000D-0000-FFFF-FFFF00000000}"/>
  </bookViews>
  <sheets>
    <sheet name="Tabulka dopadů_souhrn z deníků" sheetId="2" r:id="rId1"/>
    <sheet name="Výsledky Kampaně" sheetId="1" r:id="rId2"/>
    <sheet name="Účastníci kampaně" sheetId="6" r:id="rId3"/>
    <sheet name="Pomoc.list" sheetId="5" state="hidden" r:id="rId4"/>
  </sheets>
  <definedNames>
    <definedName name="Kraj">Pomoc.list!$B$2:$B$15</definedName>
    <definedName name="_xlnm.Print_Area" localSheetId="0">'Tabulka dopadů_souhrn z deníků'!$A$1:$F$71</definedName>
    <definedName name="_xlnm.Print_Area" localSheetId="1">'Výsledky Kampaně'!$A$1:$G$51</definedName>
    <definedName name="Print_Area" localSheetId="1">'Výsledky Kampaně'!$A$1:$H$49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2" l="1"/>
  <c r="I60" i="2"/>
  <c r="E47" i="1" l="1"/>
  <c r="B46" i="1"/>
  <c r="J57" i="2" l="1"/>
  <c r="E42" i="1"/>
  <c r="E41" i="1"/>
  <c r="E40" i="1"/>
  <c r="I51" i="2"/>
  <c r="B38" i="1"/>
  <c r="I49" i="2"/>
  <c r="E37" i="1" s="1"/>
  <c r="E36" i="1"/>
  <c r="I45" i="2"/>
  <c r="E35" i="1" s="1"/>
  <c r="G39" i="2"/>
  <c r="E29" i="1" s="1"/>
  <c r="J40" i="2"/>
  <c r="L40" i="2"/>
  <c r="I40" i="2"/>
  <c r="K40" i="2" s="1"/>
  <c r="J41" i="2"/>
  <c r="L41" i="2" s="1"/>
  <c r="I41" i="2"/>
  <c r="K41" i="2" s="1"/>
  <c r="J43" i="2"/>
  <c r="L43" i="2" s="1"/>
  <c r="J42" i="2"/>
  <c r="L42" i="2" s="1"/>
  <c r="J39" i="2"/>
  <c r="L39" i="2" s="1"/>
  <c r="J36" i="2"/>
  <c r="L36" i="2" s="1"/>
  <c r="J38" i="2"/>
  <c r="L38" i="2" s="1"/>
  <c r="J37" i="2"/>
  <c r="L37" i="2" s="1"/>
  <c r="I43" i="2"/>
  <c r="K43" i="2" s="1"/>
  <c r="I42" i="2"/>
  <c r="K42" i="2" s="1"/>
  <c r="I39" i="2"/>
  <c r="K39" i="2" s="1"/>
  <c r="I38" i="2"/>
  <c r="K38" i="2" s="1"/>
  <c r="I37" i="2"/>
  <c r="K37" i="2" s="1"/>
  <c r="I36" i="2"/>
  <c r="K36" i="2" s="1"/>
  <c r="L44" i="2" l="1"/>
  <c r="E28" i="1" s="1"/>
  <c r="K44" i="2"/>
  <c r="E27" i="1" s="1"/>
  <c r="F22" i="1"/>
  <c r="C22" i="1"/>
  <c r="E18" i="1"/>
  <c r="I21" i="2"/>
  <c r="E17" i="1" s="1"/>
  <c r="I18" i="2"/>
  <c r="E14" i="1" s="1"/>
  <c r="I19" i="2"/>
  <c r="E15" i="1" s="1"/>
  <c r="I16" i="2"/>
  <c r="E13" i="1" s="1"/>
  <c r="I12" i="2" l="1"/>
  <c r="E7" i="1" s="1"/>
  <c r="I30" i="2" l="1"/>
  <c r="I32" i="2" l="1"/>
  <c r="B5" i="1" l="1"/>
  <c r="E39" i="1"/>
  <c r="B44" i="1"/>
  <c r="B34" i="1"/>
  <c r="B26" i="1"/>
  <c r="B23" i="1"/>
  <c r="B19" i="1"/>
  <c r="B16" i="1"/>
  <c r="B12" i="1"/>
  <c r="I14" i="2"/>
  <c r="E10" i="1" s="1"/>
  <c r="I13" i="2"/>
  <c r="E9" i="1" s="1"/>
  <c r="B8" i="1"/>
  <c r="D3" i="1"/>
  <c r="I9" i="2" l="1"/>
  <c r="E6" i="1" s="1"/>
  <c r="E45" i="1" l="1"/>
  <c r="E25" i="1"/>
  <c r="E24" i="1"/>
  <c r="I27" i="2" l="1"/>
  <c r="E21" i="1" s="1"/>
  <c r="I23" i="2"/>
  <c r="I25" i="2" l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Smrčka</author>
  </authors>
  <commentList>
    <comment ref="F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Vyberte ze seznamu</t>
        </r>
      </text>
    </comment>
    <comment ref="B6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Počet musí být stejný nebo nižší než je celkový počet zapojených lidí do kampaně.</t>
        </r>
      </text>
    </comment>
    <comment ref="B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Počet musí být stejný nebo nižší než je celkový počet zapojených lidí do kampaně.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Smrčka</author>
  </authors>
  <commentList>
    <comment ref="C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vyberte ze seznamu</t>
        </r>
      </text>
    </comment>
    <comment ref="C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vyberte ze seznamu</t>
        </r>
      </text>
    </comment>
  </commentList>
</comments>
</file>

<file path=xl/sharedStrings.xml><?xml version="1.0" encoding="utf-8"?>
<sst xmlns="http://schemas.openxmlformats.org/spreadsheetml/2006/main" count="366" uniqueCount="278">
  <si>
    <t>VÝSLEDKY OBYČEJNÝCH HRDINŮ 2023 - TABULKA DOPADŮ</t>
  </si>
  <si>
    <r>
      <t xml:space="preserve">Prohlášení pro potřeby projektu: </t>
    </r>
    <r>
      <rPr>
        <i/>
        <sz val="11"/>
        <color rgb="FFC00000"/>
        <rFont val="Calibri"/>
        <family val="2"/>
        <charset val="238"/>
        <scheme val="minor"/>
      </rPr>
      <t>Odesláním tabulky čestně prohlašuji, že uvedené údaje odpovídají skutečnosti.</t>
    </r>
  </si>
  <si>
    <t xml:space="preserve">Tato tabulka je určena pro "místní koordinátory" a slouží k započtení všech výsledků z deníčků účastníků.
Tuto tabulku po vyplnění zašlete na mail: marie.servitova@terezanet.cz </t>
  </si>
  <si>
    <t>Jméno vaší školy/organizace/týmu/rodiny:</t>
  </si>
  <si>
    <r>
      <t xml:space="preserve">Kraj:
</t>
    </r>
    <r>
      <rPr>
        <b/>
        <sz val="9"/>
        <color theme="1"/>
        <rFont val="Calibri"/>
        <family val="2"/>
        <charset val="238"/>
        <scheme val="minor"/>
      </rPr>
      <t>vyberte ze seznamu</t>
    </r>
  </si>
  <si>
    <t>Jméno a kontakt (mail, telefon) 
na koordinátora této výzvy:</t>
  </si>
  <si>
    <t>Zapište kolik lidí CELKEM se zapojilo ve vaší oblasti do vyplňování deníčků:</t>
  </si>
  <si>
    <t>Výzva</t>
  </si>
  <si>
    <t>Kolik lidí u vás
celkem plnilo danou výzvu</t>
  </si>
  <si>
    <t>Aktivita</t>
  </si>
  <si>
    <t>Součet čísel 
z deníčků</t>
  </si>
  <si>
    <t>OCHRANA PŘÍRODY</t>
  </si>
  <si>
    <r>
      <t xml:space="preserve">ZASADÍME STROM NEBO 
JINOU ROSTLINU
</t>
    </r>
    <r>
      <rPr>
        <b/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Zasaďme strom, keř nebo bylinky 
ve svém okolí.</t>
    </r>
  </si>
  <si>
    <t>Zasazení byliny</t>
  </si>
  <si>
    <t>bylin/a</t>
  </si>
  <si>
    <t>Zasazení stromu</t>
  </si>
  <si>
    <t>strom/ů</t>
  </si>
  <si>
    <t>Naše rostiny by zabrali  plochu</t>
  </si>
  <si>
    <t>tenisových kurtů</t>
  </si>
  <si>
    <t>Zasazení keře</t>
  </si>
  <si>
    <t>keř/ů</t>
  </si>
  <si>
    <r>
      <t xml:space="preserve">BUDUJEME PROSTŘEDÍ 
PRO ZVÍŘATA
</t>
    </r>
    <r>
      <rPr>
        <b/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Vytvořme úkryty, pítka a ochranu pro zvířata.</t>
    </r>
  </si>
  <si>
    <t>Hmyzí hotel, broukoviště, škvorovník, ježkovník</t>
  </si>
  <si>
    <t>úkryt/ů</t>
  </si>
  <si>
    <t>Pítko pro ptáky</t>
  </si>
  <si>
    <t>pítek</t>
  </si>
  <si>
    <t>Množství oxidu uhličitého (CO2), které pochytají naše vysazené rostliny je</t>
  </si>
  <si>
    <t xml:space="preserve"> Zabezpečení vodních ploch proti utopení živočichů</t>
  </si>
  <si>
    <r>
      <t>m</t>
    </r>
    <r>
      <rPr>
        <vertAlign val="superscript"/>
        <sz val="14"/>
        <color theme="1" tint="0.499984740745262"/>
        <rFont val="Calibri"/>
        <family val="2"/>
        <charset val="238"/>
      </rPr>
      <t>2</t>
    </r>
  </si>
  <si>
    <t>Celkem jsme postavili</t>
  </si>
  <si>
    <t>druhů přístřešků</t>
  </si>
  <si>
    <t>Nová motýlí louka nebo divoká „zahrada“</t>
  </si>
  <si>
    <t>celkem jsme upravili</t>
  </si>
  <si>
    <t>metrů zahrad</t>
  </si>
  <si>
    <t>ODPOVĚDNÁ DOMÁCNOST</t>
  </si>
  <si>
    <r>
      <t xml:space="preserve">SNÍŽÍME SPOTŘEBU VODY
</t>
    </r>
    <r>
      <rPr>
        <b/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Šetřeme vodou každý den, nebo udělejme chytrá, jednorázová opatření. </t>
    </r>
  </si>
  <si>
    <t>Tříminutové sprchování</t>
  </si>
  <si>
    <t>x krátké sprchování</t>
  </si>
  <si>
    <t>úspora vody sprchováním (z 6minut na 3) a využitím šedé vody</t>
  </si>
  <si>
    <t>Využití dešťové vody nebo šedé vody místo pitné</t>
  </si>
  <si>
    <t>litrů</t>
  </si>
  <si>
    <t>Namontování perlátoru na vodovodní baterii</t>
  </si>
  <si>
    <t>perlátorů</t>
  </si>
  <si>
    <t xml:space="preserve">Perlátor 1 minuta spuštění s ušetřenými 9l </t>
  </si>
  <si>
    <t>Instalace WC stopu do splachovací nádoby</t>
  </si>
  <si>
    <t>WC stopů</t>
  </si>
  <si>
    <t>WC stop jedno spláchnutí při 4 ušetřených litrech.</t>
  </si>
  <si>
    <r>
      <t xml:space="preserve">POŘIZUJEME VĚCI ODPOVĚDNĚ
</t>
    </r>
    <r>
      <rPr>
        <b/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Nakupujme s rozmyslem, využívejme bazárky, vyměňujme a pošleme věci dál.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</si>
  <si>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t xml:space="preserve">Nákup na farmářském trhu nebo od místního farmáře </t>
  </si>
  <si>
    <t>položek</t>
  </si>
  <si>
    <t>Nákup bezobalově (bez igelitových pytlíků a tašek)</t>
  </si>
  <si>
    <t>Počet kusů zboží zodpovědného nákupu</t>
  </si>
  <si>
    <t>Nákup z druhé ruky (second hand)</t>
  </si>
  <si>
    <t>Výměna věcí (SWAP)</t>
  </si>
  <si>
    <t xml:space="preserve">Omezením masa jsme společně  nevyprodukovali </t>
  </si>
  <si>
    <t>kg emisí skleníkových plynů</t>
  </si>
  <si>
    <r>
      <t xml:space="preserve">JÍME ZDRAVĚ A EKOLOGICKY
</t>
    </r>
    <r>
      <rPr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Zkusme jíst zdravě, vyváženě a bez masa. Inspirujme dobrým jídlem ostatní.</t>
    </r>
  </si>
  <si>
    <t xml:space="preserve">Počet bezmasých dnů za týden </t>
  </si>
  <si>
    <t>dnů</t>
  </si>
  <si>
    <t>Uvaření nového bezmasého jídla</t>
  </si>
  <si>
    <t>jídel</t>
  </si>
  <si>
    <t xml:space="preserve">V rámci výzvy Jíme zdravě a ekologicky to je přiblině </t>
  </si>
  <si>
    <t>kg emisí na jednoho člověka.</t>
  </si>
  <si>
    <t>Pozvání na bezmasé jídlo</t>
  </si>
  <si>
    <t>lidí</t>
  </si>
  <si>
    <r>
      <t xml:space="preserve">CESTUJEME ŠETRNĚ
</t>
    </r>
    <r>
      <rPr>
        <b/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Místo autem jeďme raději na kole, autobusem nebo jděme pěšky.</t>
    </r>
  </si>
  <si>
    <r>
      <rPr>
        <b/>
        <sz val="12"/>
        <color theme="1"/>
        <rFont val="Calibri"/>
        <family val="2"/>
        <charset val="238"/>
        <scheme val="minor"/>
      </rPr>
      <t>Počet kilometrů</t>
    </r>
    <r>
      <rPr>
        <sz val="12"/>
        <color theme="1"/>
        <rFont val="Calibri"/>
        <family val="2"/>
        <charset val="238"/>
        <scheme val="minor"/>
      </rPr>
      <t xml:space="preserve">, které společně plnitelé této výzvy místo autem urazili </t>
    </r>
    <r>
      <rPr>
        <b/>
        <sz val="12"/>
        <color theme="1"/>
        <rFont val="Calibri"/>
        <family val="2"/>
        <charset val="238"/>
        <scheme val="minor"/>
      </rPr>
      <t>pěšky, 
na kole nebo hromadnou dopravou za každý den 
a celý týden.</t>
    </r>
  </si>
  <si>
    <t>pondělí</t>
  </si>
  <si>
    <t>km</t>
  </si>
  <si>
    <t>Také můžeme říci, že je to</t>
  </si>
  <si>
    <t>zachráněných kuřat</t>
  </si>
  <si>
    <t>úterý</t>
  </si>
  <si>
    <t>středa</t>
  </si>
  <si>
    <t>čtvrtek</t>
  </si>
  <si>
    <t xml:space="preserve">Využíváním ekodopravy jsme celkem nevyprodukovali </t>
  </si>
  <si>
    <t>pátek</t>
  </si>
  <si>
    <t>sobota</t>
  </si>
  <si>
    <t>V rámci  výzvy Cestujeme šetrně to je přibližně</t>
  </si>
  <si>
    <t>kg emisí na jednoho člověka</t>
  </si>
  <si>
    <t>neděle</t>
  </si>
  <si>
    <t>CELKEM za týden</t>
  </si>
  <si>
    <r>
      <rPr>
        <b/>
        <sz val="14"/>
        <color rgb="FF000000"/>
        <rFont val="Calibri"/>
        <family val="2"/>
        <charset val="238"/>
      </rPr>
      <t>INOVUJEME 
A ŠETŘÍME ENERGIÍ</t>
    </r>
    <r>
      <rPr>
        <b/>
        <sz val="18"/>
        <color rgb="FF000000"/>
        <rFont val="Calibri"/>
        <family val="2"/>
        <charset val="238"/>
      </rPr>
      <t xml:space="preserve">
</t>
    </r>
    <r>
      <rPr>
        <sz val="11"/>
        <color rgb="FF000000"/>
        <rFont val="Calibri"/>
        <family val="2"/>
        <charset val="238"/>
      </rPr>
      <t>Ušetřeme několik tisíc ročně za energii 
u přístrojů, které zrovna nevyužíváme 
= jsou v zapnuté pohotovostním režimu  (v noci nebo když jsme v práci / ve škole).</t>
    </r>
  </si>
  <si>
    <r>
      <t xml:space="preserve">Pořízení časové (spínací) zásuvky </t>
    </r>
    <r>
      <rPr>
        <sz val="12"/>
        <rFont val="Calibri"/>
        <family val="2"/>
        <charset val="238"/>
      </rPr>
      <t>pro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některé přístroje nebo jejich </t>
    </r>
    <r>
      <rPr>
        <b/>
        <u/>
        <sz val="12"/>
        <rFont val="Calibri"/>
        <family val="2"/>
        <charset val="238"/>
      </rPr>
      <t>každodenní ruční vypínání</t>
    </r>
    <r>
      <rPr>
        <b/>
        <sz val="12"/>
        <rFont val="Calibri"/>
        <family val="2"/>
        <charset val="238"/>
      </rPr>
      <t xml:space="preserve"> ze zdroje = </t>
    </r>
    <r>
      <rPr>
        <sz val="12"/>
        <rFont val="Calibri"/>
        <family val="2"/>
        <charset val="238"/>
      </rPr>
      <t xml:space="preserve">přístroj není 
v pohotovostním / Stand By režimu – nesvítí na něm žádná dioda, hodiny atd. 
</t>
    </r>
    <r>
      <rPr>
        <i/>
        <sz val="12"/>
        <rFont val="Calibri"/>
        <family val="2"/>
        <charset val="238"/>
      </rPr>
      <t>(uveďte počet přístrojů, u kterých se vám to dařilo všech 7 dnů).</t>
    </r>
  </si>
  <si>
    <r>
      <rPr>
        <b/>
        <i/>
        <sz val="12"/>
        <color theme="1"/>
        <rFont val="Calibri"/>
        <family val="2"/>
        <charset val="238"/>
      </rPr>
      <t>Každý den po celý týden</t>
    </r>
    <r>
      <rPr>
        <i/>
        <sz val="12"/>
        <color theme="1"/>
        <rFont val="Calibri"/>
        <family val="2"/>
        <charset val="238"/>
      </rPr>
      <t xml:space="preserve"> zařídím odpojení těchto přístrojů (pokud je mám) v době jejich nečinnosti:</t>
    </r>
  </si>
  <si>
    <t>Ručním odpojováním</t>
  </si>
  <si>
    <t>Automaticky pomocí spínače</t>
  </si>
  <si>
    <t>za rok</t>
  </si>
  <si>
    <t>týden kč</t>
  </si>
  <si>
    <t>týden emise</t>
  </si>
  <si>
    <t xml:space="preserve">SOUHRN kč </t>
  </si>
  <si>
    <t>SOUHRN EMISE</t>
  </si>
  <si>
    <t>Router / modem</t>
  </si>
  <si>
    <t>765 kč, 39 kg emisí</t>
  </si>
  <si>
    <t>Malá domácí tiskárna</t>
  </si>
  <si>
    <t>382 kč, 19 kg emisí</t>
  </si>
  <si>
    <t>Velká kancelářská tiskárna</t>
  </si>
  <si>
    <t>spínače</t>
  </si>
  <si>
    <t xml:space="preserve">Počítač, notebook (včetně adaptéru) </t>
  </si>
  <si>
    <t>229 kč, 12 kg emisí</t>
  </si>
  <si>
    <t>Monitor počítače</t>
  </si>
  <si>
    <t>76 kč, 4 kg emisí</t>
  </si>
  <si>
    <t>Set-top-box u TV</t>
  </si>
  <si>
    <t>535 kč, 27 kg emisí</t>
  </si>
  <si>
    <t xml:space="preserve">Televize </t>
  </si>
  <si>
    <t>230 kč, 12 kg emisí</t>
  </si>
  <si>
    <t>AV Receiver</t>
  </si>
  <si>
    <t>800 kč, 40 kg emisí</t>
  </si>
  <si>
    <t>DOBRÉ SKUTKY PRO SVĚT KOLEM NÁS (I PRO NÁS)</t>
  </si>
  <si>
    <r>
      <t xml:space="preserve">VZDĚLÁVÁME SE V EKO
</t>
    </r>
    <r>
      <rPr>
        <b/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Vzdělávejme se, rozvíjejme a nasávejme informace a zkušenosti.</t>
    </r>
  </si>
  <si>
    <t>Zhlédnutí čtvrteční studentské online mini-klima-přednášky</t>
  </si>
  <si>
    <t>zhlédnutí</t>
  </si>
  <si>
    <t>přednášky</t>
  </si>
  <si>
    <t>Zhlédnutí jendé z přednášek z konference Ekoškoly Změňme klima</t>
  </si>
  <si>
    <t>Zhlédnutí dokumentu</t>
  </si>
  <si>
    <t>Přihlášení se na online klimakurz Změna je v nás</t>
  </si>
  <si>
    <t>přihláška /
přihlášky</t>
  </si>
  <si>
    <r>
      <t xml:space="preserve">Pořízení (a rozečtení) nové super knihy </t>
    </r>
    <r>
      <rPr>
        <b/>
        <i/>
        <sz val="12"/>
        <color rgb="FFB44C22"/>
        <rFont val="Calibri"/>
        <family val="2"/>
        <charset val="238"/>
      </rPr>
      <t>Klima je příležitost</t>
    </r>
  </si>
  <si>
    <t>knih</t>
  </si>
  <si>
    <t>rozečtení knihy</t>
  </si>
  <si>
    <t>Přečtení/rozečtení knihy</t>
  </si>
  <si>
    <r>
      <rPr>
        <b/>
        <sz val="14"/>
        <rFont val="Calibri"/>
        <family val="2"/>
        <charset val="238"/>
      </rPr>
      <t>PODPOŘÍME DOBROU VĚC</t>
    </r>
    <r>
      <rPr>
        <sz val="14"/>
        <rFont val="Calibri"/>
        <family val="2"/>
        <charset val="238"/>
      </rPr>
      <t xml:space="preserve">
</t>
    </r>
    <r>
      <rPr>
        <sz val="11"/>
        <rFont val="Calibri"/>
        <family val="2"/>
        <charset val="238"/>
      </rPr>
      <t>Zlepšeme svět kolem sebe, šiřme dobré myšlenky nebo něco natočme či zorganizujme.</t>
    </r>
    <r>
      <rPr>
        <sz val="14"/>
        <rFont val="Calibri"/>
        <family val="2"/>
        <charset val="238"/>
      </rPr>
      <t xml:space="preserve">
</t>
    </r>
  </si>
  <si>
    <r>
      <t xml:space="preserve">Zadání </t>
    </r>
    <r>
      <rPr>
        <b/>
        <u/>
        <sz val="12"/>
        <color rgb="FF000000"/>
        <rFont val="Calibri"/>
        <family val="2"/>
        <charset val="238"/>
      </rPr>
      <t>pravidelného</t>
    </r>
    <r>
      <rPr>
        <b/>
        <sz val="12"/>
        <color rgb="FF000000"/>
        <rFont val="Calibri"/>
        <family val="2"/>
        <charset val="238"/>
      </rPr>
      <t xml:space="preserve"> finančního příspěvku na podporu této Kampaně 
a celoroční činnosti dětí z Ekoškol</t>
    </r>
  </si>
  <si>
    <t>Kč</t>
  </si>
  <si>
    <t>celkem jsme přispěli</t>
  </si>
  <si>
    <t>KČ</t>
  </si>
  <si>
    <r>
      <t xml:space="preserve">Poslání </t>
    </r>
    <r>
      <rPr>
        <b/>
        <u/>
        <sz val="12"/>
        <color rgb="FF000000"/>
        <rFont val="Calibri"/>
        <family val="2"/>
        <charset val="238"/>
      </rPr>
      <t xml:space="preserve">jednorázového </t>
    </r>
    <r>
      <rPr>
        <b/>
        <sz val="12"/>
        <color rgb="FF000000"/>
        <rFont val="Calibri"/>
        <family val="2"/>
        <charset val="238"/>
      </rPr>
      <t>finančního příspěvku na podporu této Kampaně 
a celoroční činnosti dětí z Ekoškol</t>
    </r>
  </si>
  <si>
    <r>
      <rPr>
        <b/>
        <sz val="12"/>
        <color theme="1"/>
        <rFont val="Calibri"/>
        <family val="2"/>
        <charset val="238"/>
      </rPr>
      <t>Dobrovolnictví pro eko</t>
    </r>
    <r>
      <rPr>
        <sz val="12"/>
        <color theme="1"/>
        <rFont val="Calibri"/>
        <family val="2"/>
        <charset val="238"/>
      </rPr>
      <t/>
    </r>
  </si>
  <si>
    <t>hodin</t>
  </si>
  <si>
    <t>Podepsání ekopetice</t>
  </si>
  <si>
    <t>petic/e</t>
  </si>
  <si>
    <r>
      <rPr>
        <b/>
        <sz val="12"/>
        <color rgb="FF000000"/>
        <rFont val="Calibri"/>
        <family val="2"/>
        <charset val="238"/>
      </rPr>
      <t xml:space="preserve">Natočení a sdílení max. minutové motivační zprávy o výzvách v Kampani </t>
    </r>
    <r>
      <rPr>
        <i/>
        <sz val="12"/>
        <color rgb="FF000000"/>
        <rFont val="Calibri"/>
        <family val="2"/>
        <charset val="238"/>
      </rPr>
      <t/>
    </r>
  </si>
  <si>
    <t>zpráv/a</t>
  </si>
  <si>
    <t>UMĚNÍ ŽIVOTA</t>
  </si>
  <si>
    <r>
      <t xml:space="preserve">JSME VENKU A OBJEVUJEME
</t>
    </r>
    <r>
      <rPr>
        <b/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Pojďme ven, foťme, lezme po stromech </t>
    </r>
  </si>
  <si>
    <r>
      <t>Kolikrát za týden jste byli alespoň</t>
    </r>
    <r>
      <rPr>
        <b/>
        <sz val="12"/>
        <color theme="1"/>
        <rFont val="Calibri"/>
        <family val="2"/>
        <charset val="238"/>
        <scheme val="minor"/>
      </rPr>
      <t xml:space="preserve"> 2 hodiny v kuse</t>
    </r>
    <r>
      <rPr>
        <sz val="12"/>
        <color theme="1"/>
        <rFont val="Calibri"/>
        <family val="2"/>
        <charset val="238"/>
        <scheme val="minor"/>
      </rPr>
      <t xml:space="preserve"> venku </t>
    </r>
    <r>
      <rPr>
        <b/>
        <sz val="12"/>
        <color theme="1"/>
        <rFont val="Calibri"/>
        <family val="2"/>
        <charset val="238"/>
        <scheme val="minor"/>
      </rPr>
      <t>po škole/ po práci</t>
    </r>
  </si>
  <si>
    <t>krát</t>
  </si>
  <si>
    <t>Jeden účastník této výzvy strávil každý den venku průměrně</t>
  </si>
  <si>
    <t xml:space="preserve">hodin </t>
  </si>
  <si>
    <r>
      <t>Kolikrát za týden jste byli alespoň</t>
    </r>
    <r>
      <rPr>
        <b/>
        <sz val="12"/>
        <color theme="1"/>
        <rFont val="Calibri"/>
        <family val="2"/>
        <charset val="238"/>
        <scheme val="minor"/>
      </rPr>
      <t xml:space="preserve"> 2 hodiny </t>
    </r>
    <r>
      <rPr>
        <sz val="12"/>
        <color theme="1"/>
        <rFont val="Calibri"/>
        <family val="2"/>
        <charset val="238"/>
        <scheme val="minor"/>
      </rPr>
      <t xml:space="preserve">venku </t>
    </r>
    <r>
      <rPr>
        <b/>
        <sz val="12"/>
        <color theme="1"/>
        <rFont val="Calibri"/>
        <family val="2"/>
        <charset val="238"/>
        <scheme val="minor"/>
      </rPr>
      <t>ve škole/v práci</t>
    </r>
  </si>
  <si>
    <r>
      <t xml:space="preserve">DIGITÁLNÍ DETOX 
</t>
    </r>
    <r>
      <rPr>
        <sz val="11"/>
        <color theme="1"/>
        <rFont val="Calibri"/>
        <family val="2"/>
        <charset val="238"/>
      </rPr>
      <t>Dokažme žít (a přežít) bez mobilu, televize a počítače.</t>
    </r>
  </si>
  <si>
    <r>
      <rPr>
        <b/>
        <sz val="12"/>
        <color theme="1"/>
        <rFont val="Calibri"/>
        <family val="2"/>
        <charset val="238"/>
      </rPr>
      <t>16 hodin</t>
    </r>
    <r>
      <rPr>
        <sz val="12"/>
        <color theme="1"/>
        <rFont val="Calibri"/>
        <family val="2"/>
        <charset val="238"/>
      </rPr>
      <t xml:space="preserve"> bez mobilu, TV a počítače</t>
    </r>
    <r>
      <rPr>
        <i/>
        <sz val="12"/>
        <color theme="1"/>
        <rFont val="Calibri"/>
        <family val="2"/>
        <charset val="238"/>
      </rPr>
      <t xml:space="preserve"> </t>
    </r>
  </si>
  <si>
    <t>člověk / lidi</t>
  </si>
  <si>
    <r>
      <rPr>
        <b/>
        <sz val="12"/>
        <color theme="1"/>
        <rFont val="Calibri"/>
        <family val="2"/>
        <charset val="238"/>
      </rPr>
      <t>24 hodin</t>
    </r>
    <r>
      <rPr>
        <sz val="12"/>
        <color theme="1"/>
        <rFont val="Calibri"/>
        <family val="2"/>
        <charset val="238"/>
      </rPr>
      <t xml:space="preserve"> bez mobilu, TV a počítače </t>
    </r>
  </si>
  <si>
    <t>průměr</t>
  </si>
  <si>
    <r>
      <rPr>
        <b/>
        <sz val="12"/>
        <color theme="1"/>
        <rFont val="Calibri"/>
        <family val="2"/>
        <charset val="238"/>
      </rPr>
      <t>32 hodin</t>
    </r>
    <r>
      <rPr>
        <sz val="12"/>
        <color theme="1"/>
        <rFont val="Calibri"/>
        <family val="2"/>
        <charset val="238"/>
      </rPr>
      <t xml:space="preserve"> bez mobilu, TV a počítače </t>
    </r>
  </si>
  <si>
    <r>
      <rPr>
        <b/>
        <sz val="12"/>
        <color theme="1"/>
        <rFont val="Calibri"/>
        <family val="2"/>
        <charset val="238"/>
      </rPr>
      <t>40 hodin</t>
    </r>
    <r>
      <rPr>
        <sz val="12"/>
        <color theme="1"/>
        <rFont val="Calibri"/>
        <family val="2"/>
        <charset val="238"/>
      </rPr>
      <t xml:space="preserve"> bez mobilu, TV a počítače </t>
    </r>
  </si>
  <si>
    <t xml:space="preserve">Velká prosba o váš názor a pár údajů </t>
  </si>
  <si>
    <t xml:space="preserve">Oznámkujte jako ve škole  organizaci kampaně (jak byla připravená, jaké informace a podporu jste dostávali od Ekoškoly) </t>
  </si>
  <si>
    <t>Oznámkujte jako ve škole průběh kampaně u vás (zapojení účastníků, zpracování výsledků atd.)</t>
  </si>
  <si>
    <r>
      <t xml:space="preserve">Napište nám nápad na zlepšení:
</t>
    </r>
    <r>
      <rPr>
        <b/>
        <sz val="11"/>
        <color theme="1"/>
        <rFont val="Calibri"/>
        <family val="2"/>
        <charset val="238"/>
        <scheme val="minor"/>
      </rPr>
      <t>Případně, co by vám z naší strany pomohlo.</t>
    </r>
  </si>
  <si>
    <t>Jak se vám Kampaň líbila? Máte nějaký pozitivní zážitek nebo příběh? Prosím podělte se, stačí jeden odstaveček:</t>
  </si>
  <si>
    <r>
      <t xml:space="preserve">Moc prosíme, </t>
    </r>
    <r>
      <rPr>
        <b/>
        <sz val="14"/>
        <color rgb="FF0070C0"/>
        <rFont val="Calibri"/>
        <family val="2"/>
        <charset val="238"/>
        <scheme val="minor"/>
      </rPr>
      <t>vyplňte nám pár jmen, dětí i dospělých</t>
    </r>
    <r>
      <rPr>
        <b/>
        <sz val="14"/>
        <color theme="1"/>
        <rFont val="Calibri"/>
        <family val="2"/>
        <charset val="238"/>
        <scheme val="minor"/>
      </rPr>
      <t xml:space="preserve">, co se s vámi na kampani podíleli. 
</t>
    </r>
    <r>
      <rPr>
        <b/>
        <i/>
        <sz val="14"/>
        <color theme="1"/>
        <rFont val="Calibri"/>
        <family val="2"/>
        <charset val="238"/>
        <scheme val="minor"/>
      </rPr>
      <t xml:space="preserve">Je to pouze kvůli projektu (dotaci), nikde se to neobjeví! </t>
    </r>
    <r>
      <rPr>
        <b/>
        <sz val="14"/>
        <color theme="1"/>
        <rFont val="Calibri"/>
        <family val="2"/>
        <charset val="238"/>
        <scheme val="minor"/>
      </rPr>
      <t>Nám to však velice pomůže.</t>
    </r>
  </si>
  <si>
    <t>KLIKNĚTE ZDE
nebo jděte na list "účastníci kamapně"</t>
  </si>
  <si>
    <t>KAMPAŇ OBYČEJNÉHO HRDINSTVÍ 2023</t>
  </si>
  <si>
    <t>web: ekoskola.cz/kampan</t>
  </si>
  <si>
    <t>VÝSLEDKY ZA NAŠI OBLAST</t>
  </si>
  <si>
    <t>Celkem se nám podařilo zapojit</t>
  </si>
  <si>
    <t xml:space="preserve">Celkem </t>
  </si>
  <si>
    <t>lidí se zapojilo do výzvy</t>
  </si>
  <si>
    <t>ZASADÍME STROM 
NEBO JINOU ROSTLINU</t>
  </si>
  <si>
    <t>Společně jsme zasadili tolik rostlin, že by to zabralo plochu</t>
  </si>
  <si>
    <t>tenisových kurtů.</t>
  </si>
  <si>
    <t xml:space="preserve">Naše rostliny v prvním roce života vstřebají ze vzduchu </t>
  </si>
  <si>
    <t>kg oxidu uhličitého.</t>
  </si>
  <si>
    <t>BUDUJEME PROSTŘEDÍ PRO ZVÍŘATA</t>
  </si>
  <si>
    <t>Celkem jsme zvířatům postavili</t>
  </si>
  <si>
    <t>různých přístřešků, pítek atd.</t>
  </si>
  <si>
    <t xml:space="preserve">Vyčlenili jsme  </t>
  </si>
  <si>
    <r>
      <t>m</t>
    </r>
    <r>
      <rPr>
        <b/>
        <vertAlign val="superscript"/>
        <sz val="14"/>
        <color theme="1"/>
        <rFont val="Calibri"/>
        <family val="2"/>
        <charset val="238"/>
        <scheme val="minor"/>
      </rPr>
      <t>2</t>
    </r>
    <r>
      <rPr>
        <b/>
        <sz val="14"/>
        <color theme="1"/>
        <rFont val="Calibri"/>
        <family val="2"/>
        <charset val="238"/>
        <scheme val="minor"/>
      </rPr>
      <t xml:space="preserve"> zahrad tak, aby byly přístupnější 
pro zvířata (hlavně hmyzáky).</t>
    </r>
  </si>
  <si>
    <t>SNÍŽÍME SPOTŘEBU VODY</t>
  </si>
  <si>
    <t xml:space="preserve">Celkově jsme šetrným chováním uspořili až </t>
  </si>
  <si>
    <t>litrů vody.</t>
  </si>
  <si>
    <t>Nově nainstalované perlátory ušetří společně</t>
  </si>
  <si>
    <t>litrů za každou minutu, 
kdy přes ně spustíme vodu.</t>
  </si>
  <si>
    <t>Všechny instalované WC stopy ušetří společně</t>
  </si>
  <si>
    <t>litrů při jejich jediném spláchnutí za den.</t>
  </si>
  <si>
    <t>POŘIZUJEME VĚCI ODPOVĚDNĚ</t>
  </si>
  <si>
    <t>Nakoupili jsme lokálně a udržitelně celkem</t>
  </si>
  <si>
    <t>kusů věcí a potravin.</t>
  </si>
  <si>
    <t>Poslali jsme dál</t>
  </si>
  <si>
    <t>kusů věcí, které poslouží někomu dalšímu.</t>
  </si>
  <si>
    <t>JÍME ZDRAVĚ A EKOLOGICKY</t>
  </si>
  <si>
    <t xml:space="preserve">Omezením masa na našem jídelníčku jsme společně  nevyprodukovali </t>
  </si>
  <si>
    <t>kg emisí skleníkových plynů.</t>
  </si>
  <si>
    <t xml:space="preserve">Také můžeme říci, že jsme tím zachránili život </t>
  </si>
  <si>
    <r>
      <t xml:space="preserve">kuřatům. 
</t>
    </r>
    <r>
      <rPr>
        <sz val="12"/>
        <color theme="1"/>
        <rFont val="Calibri"/>
        <family val="2"/>
        <charset val="238"/>
        <scheme val="minor"/>
      </rPr>
      <t>(Poud bychom jedli během týdne jen kuřata :-))</t>
    </r>
  </si>
  <si>
    <t xml:space="preserve">Uvařili jsme </t>
  </si>
  <si>
    <t>nových bezmasých jídel a pozvali jsme na ně</t>
  </si>
  <si>
    <t>přátel.</t>
  </si>
  <si>
    <t>CESTUJEME ŠETRNĚ</t>
  </si>
  <si>
    <t>To je přibližně</t>
  </si>
  <si>
    <t>kg emisí na jednoho člověka z této výzvy.</t>
  </si>
  <si>
    <t>INOVUJEME A ŠETŘÍME ENERGIÍ</t>
  </si>
  <si>
    <t>Odpojováním přístrojů od elektřiny v době jejich nevyužívání 
jsme ušetřili celkem</t>
  </si>
  <si>
    <t xml:space="preserve">Pomohlo nám k tomu i </t>
  </si>
  <si>
    <t>inovací v domácnosti, jako jsou časové spínače, chytré zásuvky atd.</t>
  </si>
  <si>
    <t>www. ekoskola.cz</t>
  </si>
  <si>
    <t>Důležité je začít u sebe, ale nepřestat tam!</t>
  </si>
  <si>
    <t>DOBRÉ SKUTKY PRO SVĚT KOLEM NÁS I V NÁS</t>
  </si>
  <si>
    <t>VZDĚLÁVÁME SE V EKO</t>
  </si>
  <si>
    <t>Podívali jsme se celkem na</t>
  </si>
  <si>
    <t>přednášek.</t>
  </si>
  <si>
    <t xml:space="preserve">Viděli jsme </t>
  </si>
  <si>
    <t>dokumentů.</t>
  </si>
  <si>
    <t>Začali jsme číst</t>
  </si>
  <si>
    <t>knih.</t>
  </si>
  <si>
    <t>PODPOŘÍME (EKO)DOBROU VĚC</t>
  </si>
  <si>
    <t>Celkem jsme podpořili děti z Ekoškol a tuto kampaň částkou</t>
  </si>
  <si>
    <t>Kč.</t>
  </si>
  <si>
    <t>Jako dobrovolnící jsme odpracovali</t>
  </si>
  <si>
    <t>hodin.</t>
  </si>
  <si>
    <t xml:space="preserve">Podpořili jsme výzvy za lepší životní prostředí podepsáním </t>
  </si>
  <si>
    <t>petic.</t>
  </si>
  <si>
    <t>Natočili jsme a sdíleli</t>
  </si>
  <si>
    <t>motivačních zpráv.</t>
  </si>
  <si>
    <t>JSME VENKU A OBJEVUJEME</t>
  </si>
  <si>
    <t xml:space="preserve">Každý z nás strávil denně venku průměrně </t>
  </si>
  <si>
    <t>hodiny.</t>
  </si>
  <si>
    <t>DIGITÁLNÍ DETOX</t>
  </si>
  <si>
    <t xml:space="preserve">V rámci této výzvy jsme zvládli být průměrně </t>
  </si>
  <si>
    <t>hodin v kuse bez mobilu, počítače a televize.</t>
  </si>
  <si>
    <r>
      <rPr>
        <i/>
        <sz val="16"/>
        <color theme="1"/>
        <rFont val="Calibri Light"/>
        <family val="2"/>
        <charset val="238"/>
        <scheme val="major"/>
      </rPr>
      <t xml:space="preserve">"OBYČEJNÍ HRDINOVÉ se řídí příkazem služby ostatním, když přijde jejich čas. Když zazvoní zvony, oni vědí, že zvoní na poplach jim. Najdou v sobě ty nejlepší stránky lidké povahy, to, co je daleko silnější než tlaky situace a systému, a jejich jednání slouží jako nezlomný znak síly lidské důstojnosti v boji se zlem." </t>
    </r>
    <r>
      <rPr>
        <sz val="16"/>
        <color theme="1"/>
        <rFont val="Calibri Light"/>
        <family val="2"/>
        <charset val="238"/>
        <scheme val="major"/>
      </rPr>
      <t xml:space="preserve">
 psycholog Philip Zimbardo</t>
    </r>
  </si>
  <si>
    <t>Počet lidí SE ZVÝŠENÝM POVĚDOMÝM, JAK SE ZAPOJIT DO OBČANSKÝCH AKTIVIT…</t>
  </si>
  <si>
    <t>Údaje slouží pouze pro interní statistickou potřebu projektu a nikde nebudou zveřejňovány!</t>
  </si>
  <si>
    <r>
      <t xml:space="preserve">Organizace:
</t>
    </r>
    <r>
      <rPr>
        <sz val="8"/>
        <color rgb="FFFF0000"/>
        <rFont val="Calibri"/>
        <family val="2"/>
        <charset val="238"/>
        <scheme val="minor"/>
      </rPr>
      <t>Vyberte ze seznamu</t>
    </r>
  </si>
  <si>
    <t>Název školy, rodiny, organizace:</t>
  </si>
  <si>
    <t>Adresa:</t>
  </si>
  <si>
    <r>
      <t xml:space="preserve">Kraj:
</t>
    </r>
    <r>
      <rPr>
        <sz val="8"/>
        <color rgb="FFFF0000"/>
        <rFont val="Calibri"/>
        <family val="2"/>
        <charset val="238"/>
        <scheme val="minor"/>
      </rPr>
      <t>Vyberte ze seznamu</t>
    </r>
  </si>
  <si>
    <t>Výběr označte číslem 1</t>
  </si>
  <si>
    <t>Druh akce</t>
  </si>
  <si>
    <t>Jméno účastníka podílejícího 
se na kamapni</t>
  </si>
  <si>
    <t>Žena</t>
  </si>
  <si>
    <t>Muž</t>
  </si>
  <si>
    <t>15-29</t>
  </si>
  <si>
    <t>30+</t>
  </si>
  <si>
    <r>
      <t xml:space="preserve">Role
</t>
    </r>
    <r>
      <rPr>
        <sz val="8"/>
        <color rgb="FFFF0000"/>
        <rFont val="Arial"/>
        <family val="2"/>
        <charset val="238"/>
      </rPr>
      <t>vyberte ze seznamu</t>
    </r>
  </si>
  <si>
    <t>Podpora a vzdělávání ke kampani</t>
  </si>
  <si>
    <t>Mladí lidé</t>
  </si>
  <si>
    <t>Jihočeský</t>
  </si>
  <si>
    <t>Škola</t>
  </si>
  <si>
    <t>Jihomoravský</t>
  </si>
  <si>
    <t>Rodina</t>
  </si>
  <si>
    <t>Pedogog</t>
  </si>
  <si>
    <t>Karlovarský</t>
  </si>
  <si>
    <t>Firma</t>
  </si>
  <si>
    <t>Rodič</t>
  </si>
  <si>
    <t>Královéhradecký</t>
  </si>
  <si>
    <t>Organizace</t>
  </si>
  <si>
    <t>Exter. pracovník</t>
  </si>
  <si>
    <t>Liberecký</t>
  </si>
  <si>
    <t>Jiné</t>
  </si>
  <si>
    <t>Moravskoslezský</t>
  </si>
  <si>
    <t>Olomoucký</t>
  </si>
  <si>
    <t>Pardubický</t>
  </si>
  <si>
    <t>Praha</t>
  </si>
  <si>
    <t>Plzeňský</t>
  </si>
  <si>
    <t>Středočeský</t>
  </si>
  <si>
    <t>Ústecký</t>
  </si>
  <si>
    <t>Vysočina</t>
  </si>
  <si>
    <t>Zlínský</t>
  </si>
  <si>
    <t>Mateřská škola Slavonice</t>
  </si>
  <si>
    <t>Ing. Mgr. Marcela Špringerová, reditelka@msslavonice.cz, 723 401 877</t>
  </si>
  <si>
    <t xml:space="preserve">Vše bylo perfektně zvládnuto, krásné propagační materiály. </t>
  </si>
  <si>
    <t xml:space="preserve">Kampaň se nám líbila. Zapojili se tedy jenom 2 rodiny dětí + rodiny učitelek nebo samy učitelky. </t>
  </si>
  <si>
    <t>Brněnská 200, 378 81 Slavonice</t>
  </si>
  <si>
    <t>Marcela Špringerová</t>
  </si>
  <si>
    <t>Lucie Kudrfalcová</t>
  </si>
  <si>
    <t>Eva Karásková</t>
  </si>
  <si>
    <t>Jitka Vacková</t>
  </si>
  <si>
    <t>Stanislava Fillerová</t>
  </si>
  <si>
    <t>Hana Kšírová</t>
  </si>
  <si>
    <t>Milena Novotná</t>
  </si>
  <si>
    <t>Martina Krčmáriková</t>
  </si>
  <si>
    <t>Petra Vasmerová</t>
  </si>
  <si>
    <t>Luděk Kadlec</t>
  </si>
  <si>
    <t>Kadlecová Daniela</t>
  </si>
  <si>
    <t xml:space="preserve">Tereza MacCallum </t>
  </si>
  <si>
    <t xml:space="preserve">Neil MacCallum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</si>
</sst>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"/>
      <color theme="1"/>
      <name val="Calibri"/>
      <family val="2"/>
      <charset val="238"/>
      <scheme val="minor"/>
    </font>
    <font>
      <sz val="1"/>
      <color theme="1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rgb="FF202124"/>
      <name val="Arial"/>
      <family val="2"/>
      <charset val="238"/>
    </font>
    <font>
      <sz val="7"/>
      <color rgb="FF70757A"/>
      <name val="Arial"/>
      <family val="2"/>
      <charset val="238"/>
    </font>
    <font>
      <sz val="7"/>
      <color rgb="FFD93025"/>
      <name val="Arial"/>
      <family val="2"/>
      <charset val="238"/>
    </font>
    <font>
      <b/>
      <sz val="13"/>
      <color rgb="FF00B050"/>
      <name val="Arial Black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rgb="FF434A54"/>
      <name val="Georgia"/>
      <family val="1"/>
      <charset val="238"/>
    </font>
    <font>
      <sz val="16"/>
      <color theme="1"/>
      <name val="Calibri Light"/>
      <family val="2"/>
      <charset val="238"/>
      <scheme val="major"/>
    </font>
    <font>
      <i/>
      <sz val="16"/>
      <color theme="1"/>
      <name val="Calibri Light"/>
      <family val="2"/>
      <charset val="238"/>
      <scheme val="major"/>
    </font>
    <font>
      <b/>
      <sz val="18"/>
      <color theme="1"/>
      <name val="Arial Black"/>
      <family val="2"/>
      <charset val="238"/>
    </font>
    <font>
      <b/>
      <sz val="17"/>
      <color theme="1"/>
      <name val="Arial Black"/>
      <family val="2"/>
      <charset val="238"/>
    </font>
    <font>
      <b/>
      <sz val="14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7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i/>
      <sz val="11"/>
      <color rgb="FFC0000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b/>
      <sz val="18"/>
      <name val="Calibri"/>
      <family val="2"/>
      <charset val="238"/>
    </font>
    <font>
      <sz val="14"/>
      <color theme="1" tint="0.499984740745262"/>
      <name val="Calibri"/>
      <family val="2"/>
      <charset val="238"/>
    </font>
    <font>
      <sz val="12"/>
      <color theme="1" tint="0.499984740745262"/>
      <name val="Calibri"/>
      <family val="2"/>
      <charset val="238"/>
    </font>
    <font>
      <vertAlign val="superscript"/>
      <sz val="14"/>
      <color theme="1" tint="0.499984740745262"/>
      <name val="Calibri"/>
      <family val="2"/>
      <charset val="238"/>
    </font>
    <font>
      <b/>
      <sz val="14"/>
      <color theme="1" tint="0.499984740745262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u/>
      <sz val="12"/>
      <name val="Calibri"/>
      <family val="2"/>
      <charset val="238"/>
    </font>
    <font>
      <i/>
      <sz val="12"/>
      <name val="Calibri"/>
      <family val="2"/>
      <charset val="238"/>
    </font>
    <font>
      <i/>
      <sz val="12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B44C22"/>
      <name val="Calibri"/>
      <family val="2"/>
      <charset val="238"/>
    </font>
    <font>
      <b/>
      <i/>
      <sz val="12"/>
      <color rgb="FFB44C22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b/>
      <sz val="14"/>
      <color theme="9" tint="-0.249977111117893"/>
      <name val="Arial Black"/>
      <family val="2"/>
      <charset val="238"/>
    </font>
    <font>
      <b/>
      <sz val="14"/>
      <color rgb="FF0070C0"/>
      <name val="Arial Black"/>
      <family val="2"/>
      <charset val="238"/>
    </font>
    <font>
      <b/>
      <vertAlign val="superscript"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3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6"/>
      <color theme="0"/>
      <name val="Calibri"/>
      <family val="2"/>
      <charset val="238"/>
      <scheme val="minor"/>
    </font>
    <font>
      <b/>
      <u/>
      <sz val="13"/>
      <color theme="10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rgb="FF70AD4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FEF2CB"/>
        <bgColor rgb="FFFEF2CB"/>
      </patternFill>
    </fill>
    <fill>
      <patternFill patternType="solid">
        <fgColor theme="9" tint="0.79998168889431442"/>
        <bgColor rgb="FFFEF2CB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rgb="FFFFFFFF"/>
      </patternFill>
    </fill>
    <fill>
      <patternFill patternType="solid">
        <fgColor theme="9"/>
        <bgColor rgb="FF70AD47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2F2F2"/>
      </patternFill>
    </fill>
    <fill>
      <patternFill patternType="solid">
        <fgColor theme="0" tint="-4.9989318521683403E-2"/>
        <bgColor rgb="FFFEF2CB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9" fillId="9" borderId="1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 inden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right" vertical="top" wrapText="1"/>
    </xf>
    <xf numFmtId="0" fontId="16" fillId="9" borderId="34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5" borderId="42" xfId="0" applyFont="1" applyFill="1" applyBorder="1" applyAlignment="1">
      <alignment vertical="center" wrapText="1"/>
    </xf>
    <xf numFmtId="0" fontId="2" fillId="5" borderId="43" xfId="0" applyFont="1" applyFill="1" applyBorder="1" applyAlignment="1">
      <alignment vertical="center" wrapText="1"/>
    </xf>
    <xf numFmtId="0" fontId="4" fillId="5" borderId="42" xfId="0" applyFont="1" applyFill="1" applyBorder="1" applyAlignment="1">
      <alignment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6" fillId="5" borderId="42" xfId="0" applyFont="1" applyFill="1" applyBorder="1" applyAlignment="1">
      <alignment horizontal="center" vertical="center" wrapText="1"/>
    </xf>
    <xf numFmtId="0" fontId="16" fillId="9" borderId="52" xfId="0" applyFont="1" applyFill="1" applyBorder="1" applyAlignment="1">
      <alignment vertical="center" wrapText="1"/>
    </xf>
    <xf numFmtId="0" fontId="1" fillId="7" borderId="1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31" xfId="0" applyBorder="1"/>
    <xf numFmtId="0" fontId="32" fillId="0" borderId="0" xfId="0" applyFont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38" fillId="0" borderId="57" xfId="0" applyFont="1" applyBorder="1" applyAlignment="1" applyProtection="1">
      <alignment horizontal="center" vertical="center" wrapText="1"/>
      <protection locked="0"/>
    </xf>
    <xf numFmtId="0" fontId="38" fillId="0" borderId="58" xfId="0" applyFont="1" applyBorder="1" applyAlignment="1" applyProtection="1">
      <alignment horizontal="center" vertical="center"/>
      <protection locked="0"/>
    </xf>
    <xf numFmtId="0" fontId="51" fillId="12" borderId="3" xfId="0" applyFont="1" applyFill="1" applyBorder="1" applyAlignment="1">
      <alignment horizontal="center" vertical="center" wrapText="1"/>
    </xf>
    <xf numFmtId="0" fontId="53" fillId="12" borderId="6" xfId="0" applyFont="1" applyFill="1" applyBorder="1" applyAlignment="1">
      <alignment vertical="center" wrapText="1"/>
    </xf>
    <xf numFmtId="0" fontId="53" fillId="12" borderId="6" xfId="0" applyFont="1" applyFill="1" applyBorder="1" applyAlignment="1">
      <alignment horizontal="left" vertical="center" wrapText="1"/>
    </xf>
    <xf numFmtId="0" fontId="53" fillId="12" borderId="22" xfId="0" applyFont="1" applyFill="1" applyBorder="1" applyAlignment="1">
      <alignment vertical="center" wrapText="1"/>
    </xf>
    <xf numFmtId="0" fontId="53" fillId="13" borderId="3" xfId="0" applyFont="1" applyFill="1" applyBorder="1" applyAlignment="1">
      <alignment horizontal="center" vertical="center" wrapText="1"/>
    </xf>
    <xf numFmtId="0" fontId="40" fillId="0" borderId="43" xfId="0" applyFont="1" applyBorder="1" applyAlignment="1">
      <alignment horizontal="left" vertical="center"/>
    </xf>
    <xf numFmtId="0" fontId="40" fillId="0" borderId="48" xfId="0" applyFont="1" applyBorder="1" applyAlignment="1">
      <alignment horizontal="left" vertical="center"/>
    </xf>
    <xf numFmtId="0" fontId="40" fillId="0" borderId="48" xfId="0" applyFont="1" applyBorder="1" applyAlignment="1">
      <alignment horizontal="left" vertical="center" wrapText="1"/>
    </xf>
    <xf numFmtId="0" fontId="40" fillId="0" borderId="51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38" fillId="2" borderId="39" xfId="0" applyFont="1" applyFill="1" applyBorder="1" applyAlignment="1" applyProtection="1">
      <alignment horizontal="center" vertical="center"/>
      <protection locked="0"/>
    </xf>
    <xf numFmtId="0" fontId="39" fillId="0" borderId="51" xfId="0" applyFont="1" applyBorder="1" applyAlignment="1">
      <alignment horizontal="left" vertical="center" wrapText="1"/>
    </xf>
    <xf numFmtId="0" fontId="39" fillId="0" borderId="48" xfId="0" applyFont="1" applyBorder="1" applyAlignment="1">
      <alignment horizontal="left" vertical="center"/>
    </xf>
    <xf numFmtId="0" fontId="39" fillId="0" borderId="39" xfId="0" applyFont="1" applyBorder="1" applyAlignment="1">
      <alignment horizontal="left" vertical="center"/>
    </xf>
    <xf numFmtId="0" fontId="39" fillId="0" borderId="51" xfId="0" applyFont="1" applyBorder="1" applyAlignment="1">
      <alignment horizontal="left" vertical="center"/>
    </xf>
    <xf numFmtId="0" fontId="42" fillId="0" borderId="39" xfId="0" applyFont="1" applyBorder="1" applyAlignment="1" applyProtection="1">
      <alignment horizontal="left" vertical="center"/>
      <protection hidden="1"/>
    </xf>
    <xf numFmtId="0" fontId="53" fillId="13" borderId="56" xfId="0" applyFont="1" applyFill="1" applyBorder="1" applyAlignment="1">
      <alignment horizontal="center" vertical="center" wrapText="1"/>
    </xf>
    <xf numFmtId="0" fontId="38" fillId="2" borderId="48" xfId="0" applyFont="1" applyFill="1" applyBorder="1" applyAlignment="1" applyProtection="1">
      <alignment horizontal="center" vertical="center" wrapText="1"/>
      <protection locked="0"/>
    </xf>
    <xf numFmtId="0" fontId="40" fillId="0" borderId="39" xfId="0" applyFont="1" applyBorder="1" applyAlignment="1">
      <alignment horizontal="left" vertical="center"/>
    </xf>
    <xf numFmtId="0" fontId="40" fillId="0" borderId="73" xfId="0" applyFont="1" applyBorder="1" applyAlignment="1">
      <alignment horizontal="left" vertical="center"/>
    </xf>
    <xf numFmtId="0" fontId="40" fillId="0" borderId="50" xfId="0" applyFont="1" applyBorder="1" applyAlignment="1">
      <alignment horizontal="left" vertical="center"/>
    </xf>
    <xf numFmtId="0" fontId="5" fillId="11" borderId="10" xfId="0" applyFont="1" applyFill="1" applyBorder="1" applyAlignment="1">
      <alignment horizontal="left" wrapText="1"/>
    </xf>
    <xf numFmtId="0" fontId="5" fillId="11" borderId="1" xfId="0" applyFont="1" applyFill="1" applyBorder="1" applyAlignment="1">
      <alignment horizontal="left" wrapText="1"/>
    </xf>
    <xf numFmtId="0" fontId="5" fillId="11" borderId="2" xfId="0" applyFont="1" applyFill="1" applyBorder="1" applyAlignment="1">
      <alignment horizontal="left" wrapText="1"/>
    </xf>
    <xf numFmtId="0" fontId="3" fillId="11" borderId="15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65" fillId="0" borderId="0" xfId="0" applyFont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6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9" fillId="15" borderId="46" xfId="0" applyFont="1" applyFill="1" applyBorder="1" applyAlignment="1">
      <alignment horizontal="right" vertical="center" wrapText="1"/>
    </xf>
    <xf numFmtId="0" fontId="27" fillId="15" borderId="47" xfId="0" applyFont="1" applyFill="1" applyBorder="1" applyAlignment="1">
      <alignment horizontal="center" vertical="center" wrapText="1"/>
    </xf>
    <xf numFmtId="0" fontId="9" fillId="15" borderId="47" xfId="0" applyFont="1" applyFill="1" applyBorder="1" applyAlignment="1">
      <alignment horizontal="left" vertical="center" wrapText="1"/>
    </xf>
    <xf numFmtId="0" fontId="9" fillId="15" borderId="47" xfId="0" applyFont="1" applyFill="1" applyBorder="1" applyAlignment="1">
      <alignment horizontal="right" vertical="center" wrapText="1"/>
    </xf>
    <xf numFmtId="0" fontId="31" fillId="16" borderId="48" xfId="0" applyFont="1" applyFill="1" applyBorder="1" applyAlignment="1">
      <alignment horizontal="center" vertical="center" wrapText="1"/>
    </xf>
    <xf numFmtId="164" fontId="27" fillId="15" borderId="47" xfId="0" applyNumberFormat="1" applyFont="1" applyFill="1" applyBorder="1" applyAlignment="1">
      <alignment horizontal="center" vertical="center" wrapText="1"/>
    </xf>
    <xf numFmtId="0" fontId="9" fillId="15" borderId="37" xfId="0" applyFont="1" applyFill="1" applyBorder="1" applyAlignment="1">
      <alignment horizontal="right" vertical="center" wrapText="1"/>
    </xf>
    <xf numFmtId="0" fontId="31" fillId="16" borderId="51" xfId="0" applyFont="1" applyFill="1" applyBorder="1" applyAlignment="1">
      <alignment horizontal="center" vertical="center" wrapText="1"/>
    </xf>
    <xf numFmtId="0" fontId="9" fillId="17" borderId="46" xfId="0" applyFont="1" applyFill="1" applyBorder="1" applyAlignment="1">
      <alignment horizontal="right" vertical="center" wrapText="1"/>
    </xf>
    <xf numFmtId="0" fontId="27" fillId="17" borderId="47" xfId="0" applyFont="1" applyFill="1" applyBorder="1" applyAlignment="1">
      <alignment horizontal="center" vertical="center" wrapText="1"/>
    </xf>
    <xf numFmtId="0" fontId="9" fillId="17" borderId="47" xfId="0" applyFont="1" applyFill="1" applyBorder="1" applyAlignment="1">
      <alignment horizontal="left" vertical="center" wrapText="1"/>
    </xf>
    <xf numFmtId="0" fontId="20" fillId="17" borderId="6" xfId="0" applyFont="1" applyFill="1" applyBorder="1" applyAlignment="1">
      <alignment vertical="center"/>
    </xf>
    <xf numFmtId="0" fontId="9" fillId="17" borderId="47" xfId="0" applyFont="1" applyFill="1" applyBorder="1" applyAlignment="1">
      <alignment horizontal="right" vertical="center"/>
    </xf>
    <xf numFmtId="0" fontId="33" fillId="18" borderId="48" xfId="0" applyFont="1" applyFill="1" applyBorder="1" applyAlignment="1">
      <alignment horizontal="center" vertical="center" wrapText="1"/>
    </xf>
    <xf numFmtId="0" fontId="9" fillId="17" borderId="47" xfId="0" applyFont="1" applyFill="1" applyBorder="1" applyAlignment="1">
      <alignment horizontal="right" vertical="center" wrapText="1"/>
    </xf>
    <xf numFmtId="164" fontId="27" fillId="17" borderId="47" xfId="0" applyNumberFormat="1" applyFont="1" applyFill="1" applyBorder="1" applyAlignment="1">
      <alignment horizontal="center" vertical="center" wrapText="1"/>
    </xf>
    <xf numFmtId="0" fontId="3" fillId="18" borderId="48" xfId="0" applyFont="1" applyFill="1" applyBorder="1" applyAlignment="1">
      <alignment horizontal="center" vertical="center" wrapText="1"/>
    </xf>
    <xf numFmtId="0" fontId="31" fillId="18" borderId="48" xfId="0" applyFont="1" applyFill="1" applyBorder="1" applyAlignment="1">
      <alignment horizontal="center" vertical="center" wrapText="1"/>
    </xf>
    <xf numFmtId="1" fontId="27" fillId="17" borderId="47" xfId="0" applyNumberFormat="1" applyFont="1" applyFill="1" applyBorder="1" applyAlignment="1">
      <alignment horizontal="center" vertical="center" wrapText="1"/>
    </xf>
    <xf numFmtId="0" fontId="9" fillId="17" borderId="40" xfId="0" applyFont="1" applyFill="1" applyBorder="1" applyAlignment="1">
      <alignment horizontal="right" vertical="center" wrapText="1"/>
    </xf>
    <xf numFmtId="0" fontId="27" fillId="17" borderId="37" xfId="0" applyFont="1" applyFill="1" applyBorder="1" applyAlignment="1">
      <alignment horizontal="center" vertical="center" wrapText="1"/>
    </xf>
    <xf numFmtId="0" fontId="9" fillId="17" borderId="37" xfId="0" applyFont="1" applyFill="1" applyBorder="1" applyAlignment="1">
      <alignment horizontal="left" vertical="center" wrapText="1"/>
    </xf>
    <xf numFmtId="0" fontId="9" fillId="17" borderId="37" xfId="0" applyFont="1" applyFill="1" applyBorder="1" applyAlignment="1">
      <alignment horizontal="right" vertical="center" wrapText="1"/>
    </xf>
    <xf numFmtId="0" fontId="31" fillId="18" borderId="51" xfId="0" applyFont="1" applyFill="1" applyBorder="1" applyAlignment="1">
      <alignment horizontal="center" vertical="center" wrapText="1"/>
    </xf>
    <xf numFmtId="0" fontId="78" fillId="17" borderId="5" xfId="0" applyFont="1" applyFill="1" applyBorder="1" applyAlignment="1">
      <alignment vertical="center"/>
    </xf>
    <xf numFmtId="0" fontId="2" fillId="17" borderId="47" xfId="0" applyFont="1" applyFill="1" applyBorder="1" applyAlignment="1">
      <alignment horizontal="left" vertical="center" wrapText="1"/>
    </xf>
    <xf numFmtId="0" fontId="3" fillId="17" borderId="47" xfId="0" applyFont="1" applyFill="1" applyBorder="1" applyAlignment="1">
      <alignment horizontal="left" vertical="center" wrapText="1"/>
    </xf>
    <xf numFmtId="0" fontId="2" fillId="18" borderId="48" xfId="0" applyFont="1" applyFill="1" applyBorder="1" applyAlignment="1">
      <alignment horizontal="center" vertical="center" wrapText="1"/>
    </xf>
    <xf numFmtId="0" fontId="2" fillId="17" borderId="48" xfId="0" applyFont="1" applyFill="1" applyBorder="1" applyAlignment="1">
      <alignment vertical="center" wrapText="1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11" borderId="1" xfId="0" applyFill="1" applyBorder="1" applyProtection="1">
      <protection locked="0"/>
    </xf>
    <xf numFmtId="0" fontId="66" fillId="11" borderId="1" xfId="0" applyFont="1" applyFill="1" applyBorder="1" applyAlignment="1" applyProtection="1">
      <alignment horizontal="left" vertical="center"/>
      <protection locked="0"/>
    </xf>
    <xf numFmtId="0" fontId="66" fillId="11" borderId="1" xfId="0" applyFont="1" applyFill="1" applyBorder="1" applyAlignment="1" applyProtection="1">
      <alignment horizontal="center" vertical="center"/>
      <protection locked="0"/>
    </xf>
    <xf numFmtId="0" fontId="55" fillId="11" borderId="1" xfId="0" applyFont="1" applyFill="1" applyBorder="1" applyAlignment="1" applyProtection="1">
      <alignment horizontal="left" vertical="center" wrapText="1"/>
      <protection locked="0"/>
    </xf>
    <xf numFmtId="0" fontId="55" fillId="11" borderId="1" xfId="0" applyFont="1" applyFill="1" applyBorder="1" applyAlignment="1" applyProtection="1">
      <alignment horizontal="center" vertical="center" wrapText="1"/>
      <protection locked="0"/>
    </xf>
    <xf numFmtId="0" fontId="66" fillId="11" borderId="3" xfId="0" applyFont="1" applyFill="1" applyBorder="1" applyAlignment="1" applyProtection="1">
      <alignment horizontal="left" vertical="center"/>
      <protection locked="0"/>
    </xf>
    <xf numFmtId="0" fontId="66" fillId="11" borderId="3" xfId="0" applyFont="1" applyFill="1" applyBorder="1" applyAlignment="1" applyProtection="1">
      <alignment horizontal="center" vertical="center"/>
      <protection locked="0"/>
    </xf>
    <xf numFmtId="0" fontId="68" fillId="11" borderId="1" xfId="0" applyFont="1" applyFill="1" applyBorder="1" applyAlignment="1" applyProtection="1">
      <alignment horizontal="left" vertical="center"/>
      <protection locked="0"/>
    </xf>
    <xf numFmtId="0" fontId="77" fillId="0" borderId="0" xfId="0" applyFont="1" applyAlignment="1">
      <alignment horizontal="left" vertical="top" wrapText="1"/>
    </xf>
    <xf numFmtId="0" fontId="28" fillId="0" borderId="0" xfId="0" applyFont="1" applyAlignment="1">
      <alignment vertical="center" wrapText="1"/>
    </xf>
    <xf numFmtId="0" fontId="82" fillId="0" borderId="0" xfId="0" applyFont="1" applyAlignment="1">
      <alignment horizontal="left" vertical="top" wrapText="1"/>
    </xf>
    <xf numFmtId="0" fontId="82" fillId="0" borderId="0" xfId="0" applyFont="1" applyAlignment="1">
      <alignment vertical="top" wrapText="1"/>
    </xf>
    <xf numFmtId="0" fontId="29" fillId="0" borderId="0" xfId="0" applyFont="1" applyAlignment="1">
      <alignment vertical="center" wrapText="1"/>
    </xf>
    <xf numFmtId="0" fontId="83" fillId="0" borderId="0" xfId="0" applyFont="1" applyAlignment="1">
      <alignment horizontal="center" vertical="center" wrapText="1"/>
    </xf>
    <xf numFmtId="0" fontId="75" fillId="7" borderId="15" xfId="0" applyFont="1" applyFill="1" applyBorder="1" applyAlignment="1" applyProtection="1">
      <alignment horizontal="center" vertical="center" wrapText="1"/>
      <protection locked="0"/>
    </xf>
    <xf numFmtId="0" fontId="64" fillId="2" borderId="0" xfId="0" applyFont="1" applyFill="1" applyAlignment="1">
      <alignment horizontal="left" vertical="center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53" fillId="23" borderId="0" xfId="0" applyFont="1" applyFill="1" applyAlignment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0" fillId="2" borderId="54" xfId="0" applyFont="1" applyFill="1" applyBorder="1" applyAlignment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29" fillId="0" borderId="0" xfId="0" applyFont="1"/>
    <xf numFmtId="0" fontId="74" fillId="0" borderId="0" xfId="0" applyFont="1"/>
    <xf numFmtId="0" fontId="22" fillId="0" borderId="0" xfId="0" applyFont="1"/>
    <xf numFmtId="0" fontId="82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9" fillId="7" borderId="0" xfId="0" applyFont="1" applyFill="1"/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84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76" fillId="0" borderId="3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165" fontId="29" fillId="0" borderId="0" xfId="0" applyNumberFormat="1" applyFont="1"/>
    <xf numFmtId="0" fontId="76" fillId="0" borderId="0" xfId="0" applyFont="1" applyAlignment="1">
      <alignment horizontal="center" vertical="center"/>
    </xf>
    <xf numFmtId="165" fontId="29" fillId="0" borderId="0" xfId="0" applyNumberFormat="1" applyFont="1" applyAlignment="1">
      <alignment horizontal="left"/>
    </xf>
    <xf numFmtId="0" fontId="34" fillId="0" borderId="0" xfId="0" applyFont="1"/>
    <xf numFmtId="164" fontId="28" fillId="0" borderId="0" xfId="0" applyNumberFormat="1" applyFont="1" applyAlignment="1">
      <alignment horizontal="center" vertical="center"/>
    </xf>
    <xf numFmtId="0" fontId="22" fillId="0" borderId="0" xfId="0" applyFont="1" applyAlignment="1">
      <alignment wrapText="1"/>
    </xf>
    <xf numFmtId="0" fontId="2" fillId="9" borderId="19" xfId="0" applyFont="1" applyFill="1" applyBorder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9" borderId="21" xfId="0" applyFont="1" applyFill="1" applyBorder="1" applyAlignment="1">
      <alignment horizontal="left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4" fillId="10" borderId="53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57" fillId="14" borderId="61" xfId="0" applyFont="1" applyFill="1" applyBorder="1" applyAlignment="1">
      <alignment horizontal="left" vertical="center" wrapText="1"/>
    </xf>
    <xf numFmtId="0" fontId="48" fillId="11" borderId="62" xfId="0" applyFont="1" applyFill="1" applyBorder="1" applyAlignment="1">
      <alignment vertical="center"/>
    </xf>
    <xf numFmtId="0" fontId="57" fillId="14" borderId="63" xfId="0" applyFont="1" applyFill="1" applyBorder="1" applyAlignment="1">
      <alignment horizontal="left" vertical="center" wrapText="1"/>
    </xf>
    <xf numFmtId="0" fontId="48" fillId="11" borderId="64" xfId="0" applyFont="1" applyFill="1" applyBorder="1" applyAlignment="1">
      <alignment vertical="center"/>
    </xf>
    <xf numFmtId="0" fontId="58" fillId="14" borderId="61" xfId="0" applyFont="1" applyFill="1" applyBorder="1" applyAlignment="1">
      <alignment horizontal="left" vertical="center" wrapText="1"/>
    </xf>
    <xf numFmtId="0" fontId="58" fillId="14" borderId="62" xfId="0" applyFont="1" applyFill="1" applyBorder="1" applyAlignment="1">
      <alignment horizontal="left" vertical="center" wrapText="1"/>
    </xf>
    <xf numFmtId="0" fontId="2" fillId="11" borderId="9" xfId="0" applyFont="1" applyFill="1" applyBorder="1" applyAlignment="1">
      <alignment horizontal="left" vertical="center" wrapText="1"/>
    </xf>
    <xf numFmtId="0" fontId="2" fillId="11" borderId="12" xfId="0" applyFont="1" applyFill="1" applyBorder="1" applyAlignment="1">
      <alignment horizontal="left" vertical="center" wrapText="1"/>
    </xf>
    <xf numFmtId="0" fontId="2" fillId="11" borderId="30" xfId="0" applyFont="1" applyFill="1" applyBorder="1" applyAlignment="1">
      <alignment horizontal="left" vertical="center" wrapText="1"/>
    </xf>
    <xf numFmtId="0" fontId="2" fillId="11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11" borderId="10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11" borderId="19" xfId="0" applyFont="1" applyFill="1" applyBorder="1" applyAlignment="1">
      <alignment vertical="center" wrapText="1"/>
    </xf>
    <xf numFmtId="0" fontId="2" fillId="11" borderId="20" xfId="0" applyFont="1" applyFill="1" applyBorder="1" applyAlignment="1">
      <alignment vertical="center" wrapText="1"/>
    </xf>
    <xf numFmtId="0" fontId="2" fillId="11" borderId="21" xfId="0" applyFont="1" applyFill="1" applyBorder="1" applyAlignment="1">
      <alignment vertical="center" wrapText="1"/>
    </xf>
    <xf numFmtId="0" fontId="57" fillId="14" borderId="59" xfId="0" applyFont="1" applyFill="1" applyBorder="1" applyAlignment="1">
      <alignment horizontal="left" vertical="center" wrapText="1"/>
    </xf>
    <xf numFmtId="0" fontId="48" fillId="11" borderId="60" xfId="0" applyFont="1" applyFill="1" applyBorder="1" applyAlignment="1">
      <alignment vertical="center"/>
    </xf>
    <xf numFmtId="0" fontId="4" fillId="10" borderId="41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4" fillId="10" borderId="53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" fillId="11" borderId="19" xfId="0" applyFont="1" applyFill="1" applyBorder="1" applyAlignment="1">
      <alignment horizontal="left" vertical="center" wrapText="1"/>
    </xf>
    <xf numFmtId="0" fontId="2" fillId="11" borderId="20" xfId="0" applyFont="1" applyFill="1" applyBorder="1" applyAlignment="1">
      <alignment horizontal="left" vertical="center" wrapText="1"/>
    </xf>
    <xf numFmtId="0" fontId="2" fillId="11" borderId="21" xfId="0" applyFont="1" applyFill="1" applyBorder="1" applyAlignment="1">
      <alignment horizontal="left" vertical="center" wrapText="1"/>
    </xf>
    <xf numFmtId="0" fontId="7" fillId="11" borderId="23" xfId="0" applyFont="1" applyFill="1" applyBorder="1" applyAlignment="1">
      <alignment horizontal="left" vertical="center" wrapText="1"/>
    </xf>
    <xf numFmtId="0" fontId="7" fillId="11" borderId="24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5" fillId="11" borderId="22" xfId="0" applyFont="1" applyFill="1" applyBorder="1" applyAlignment="1">
      <alignment horizontal="left" vertical="top" wrapText="1"/>
    </xf>
    <xf numFmtId="0" fontId="5" fillId="11" borderId="25" xfId="0" applyFont="1" applyFill="1" applyBorder="1" applyAlignment="1">
      <alignment horizontal="left" vertical="top" wrapText="1"/>
    </xf>
    <xf numFmtId="0" fontId="61" fillId="9" borderId="67" xfId="0" applyFont="1" applyFill="1" applyBorder="1" applyAlignment="1">
      <alignment vertical="center" wrapText="1"/>
    </xf>
    <xf numFmtId="0" fontId="61" fillId="9" borderId="68" xfId="0" applyFont="1" applyFill="1" applyBorder="1" applyAlignment="1">
      <alignment vertical="center"/>
    </xf>
    <xf numFmtId="0" fontId="4" fillId="0" borderId="69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44" fillId="12" borderId="71" xfId="0" applyFont="1" applyFill="1" applyBorder="1" applyAlignment="1">
      <alignment horizontal="left" vertical="center" wrapText="1"/>
    </xf>
    <xf numFmtId="0" fontId="48" fillId="9" borderId="72" xfId="0" applyFont="1" applyFill="1" applyBorder="1" applyAlignment="1">
      <alignment vertical="center"/>
    </xf>
    <xf numFmtId="164" fontId="28" fillId="0" borderId="0" xfId="0" applyNumberFormat="1" applyFont="1" applyAlignment="1">
      <alignment horizontal="center" vertical="center"/>
    </xf>
    <xf numFmtId="0" fontId="44" fillId="12" borderId="65" xfId="0" applyFont="1" applyFill="1" applyBorder="1" applyAlignment="1">
      <alignment horizontal="left" vertical="center" wrapText="1"/>
    </xf>
    <xf numFmtId="0" fontId="48" fillId="9" borderId="66" xfId="0" applyFont="1" applyFill="1" applyBorder="1" applyAlignment="1">
      <alignment vertical="center"/>
    </xf>
    <xf numFmtId="0" fontId="44" fillId="12" borderId="59" xfId="0" applyFont="1" applyFill="1" applyBorder="1" applyAlignment="1">
      <alignment horizontal="left" vertical="center" wrapText="1"/>
    </xf>
    <xf numFmtId="0" fontId="48" fillId="9" borderId="60" xfId="0" applyFont="1" applyFill="1" applyBorder="1" applyAlignment="1">
      <alignment vertical="center"/>
    </xf>
    <xf numFmtId="0" fontId="53" fillId="12" borderId="59" xfId="0" applyFont="1" applyFill="1" applyBorder="1" applyAlignment="1">
      <alignment horizontal="left" vertical="center" wrapText="1"/>
    </xf>
    <xf numFmtId="0" fontId="57" fillId="12" borderId="59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left" vertical="center" wrapText="1"/>
    </xf>
    <xf numFmtId="0" fontId="5" fillId="11" borderId="24" xfId="0" applyFont="1" applyFill="1" applyBorder="1" applyAlignment="1">
      <alignment horizontal="left" vertical="center" wrapText="1"/>
    </xf>
    <xf numFmtId="0" fontId="13" fillId="8" borderId="31" xfId="0" applyFont="1" applyFill="1" applyBorder="1" applyAlignment="1">
      <alignment horizontal="left" vertical="top" wrapText="1"/>
    </xf>
    <xf numFmtId="0" fontId="13" fillId="8" borderId="0" xfId="0" applyFont="1" applyFill="1" applyAlignment="1">
      <alignment horizontal="left" vertical="top" wrapText="1"/>
    </xf>
    <xf numFmtId="0" fontId="9" fillId="8" borderId="40" xfId="0" applyFont="1" applyFill="1" applyBorder="1" applyAlignment="1">
      <alignment horizontal="left" vertical="top" wrapText="1"/>
    </xf>
    <xf numFmtId="0" fontId="9" fillId="8" borderId="37" xfId="0" applyFont="1" applyFill="1" applyBorder="1" applyAlignment="1">
      <alignment horizontal="left" vertical="top" wrapText="1"/>
    </xf>
    <xf numFmtId="0" fontId="7" fillId="9" borderId="6" xfId="0" applyFont="1" applyFill="1" applyBorder="1" applyAlignment="1">
      <alignment horizontal="left" vertical="center" wrapText="1"/>
    </xf>
    <xf numFmtId="0" fontId="7" fillId="9" borderId="5" xfId="0" applyFont="1" applyFill="1" applyBorder="1" applyAlignment="1">
      <alignment horizontal="left" vertical="center" wrapText="1"/>
    </xf>
    <xf numFmtId="0" fontId="7" fillId="9" borderId="22" xfId="0" applyFont="1" applyFill="1" applyBorder="1" applyAlignment="1">
      <alignment horizontal="left" vertical="top" wrapText="1"/>
    </xf>
    <xf numFmtId="0" fontId="7" fillId="9" borderId="25" xfId="0" applyFont="1" applyFill="1" applyBorder="1" applyAlignment="1">
      <alignment horizontal="left" vertical="top" wrapText="1"/>
    </xf>
    <xf numFmtId="0" fontId="58" fillId="14" borderId="59" xfId="0" applyFont="1" applyFill="1" applyBorder="1" applyAlignment="1">
      <alignment horizontal="left" vertical="center" wrapText="1"/>
    </xf>
    <xf numFmtId="0" fontId="58" fillId="14" borderId="60" xfId="0" applyFont="1" applyFill="1" applyBorder="1" applyAlignment="1">
      <alignment horizontal="left" vertical="center" wrapText="1"/>
    </xf>
    <xf numFmtId="0" fontId="9" fillId="7" borderId="13" xfId="0" applyFont="1" applyFill="1" applyBorder="1" applyAlignment="1" applyProtection="1">
      <alignment horizontal="left" vertical="center" wrapText="1"/>
      <protection locked="0"/>
    </xf>
    <xf numFmtId="0" fontId="3" fillId="11" borderId="23" xfId="0" applyFont="1" applyFill="1" applyBorder="1" applyAlignment="1">
      <alignment horizontal="left" vertical="center" wrapText="1"/>
    </xf>
    <xf numFmtId="0" fontId="3" fillId="11" borderId="24" xfId="0" applyFont="1" applyFill="1" applyBorder="1" applyAlignment="1">
      <alignment horizontal="left" vertical="center" wrapText="1"/>
    </xf>
    <xf numFmtId="0" fontId="7" fillId="11" borderId="6" xfId="0" applyFont="1" applyFill="1" applyBorder="1" applyAlignment="1">
      <alignment horizontal="left" vertical="center" wrapText="1"/>
    </xf>
    <xf numFmtId="0" fontId="7" fillId="11" borderId="5" xfId="0" applyFont="1" applyFill="1" applyBorder="1" applyAlignment="1">
      <alignment horizontal="left" vertical="center" wrapText="1"/>
    </xf>
    <xf numFmtId="0" fontId="7" fillId="11" borderId="22" xfId="0" applyFont="1" applyFill="1" applyBorder="1" applyAlignment="1">
      <alignment horizontal="left" vertical="center" wrapText="1"/>
    </xf>
    <xf numFmtId="0" fontId="7" fillId="11" borderId="25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left" wrapText="1"/>
    </xf>
    <xf numFmtId="0" fontId="3" fillId="11" borderId="5" xfId="0" applyFont="1" applyFill="1" applyBorder="1" applyAlignment="1">
      <alignment horizontal="left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43" fillId="22" borderId="4" xfId="0" applyFont="1" applyFill="1" applyBorder="1" applyAlignment="1">
      <alignment horizontal="left" vertical="center" wrapText="1"/>
    </xf>
    <xf numFmtId="0" fontId="43" fillId="22" borderId="18" xfId="0" applyFont="1" applyFill="1" applyBorder="1" applyAlignment="1">
      <alignment horizontal="left" vertical="center" wrapText="1"/>
    </xf>
    <xf numFmtId="0" fontId="47" fillId="9" borderId="4" xfId="0" applyFont="1" applyFill="1" applyBorder="1" applyAlignment="1">
      <alignment horizontal="left" vertical="center" wrapText="1"/>
    </xf>
    <xf numFmtId="0" fontId="47" fillId="9" borderId="18" xfId="0" applyFont="1" applyFill="1" applyBorder="1" applyAlignment="1">
      <alignment horizontal="left" vertical="center" wrapText="1"/>
    </xf>
    <xf numFmtId="0" fontId="36" fillId="8" borderId="0" xfId="0" applyFont="1" applyFill="1" applyAlignment="1">
      <alignment horizontal="center" vertical="center" wrapText="1"/>
    </xf>
    <xf numFmtId="0" fontId="36" fillId="8" borderId="54" xfId="0" applyFont="1" applyFill="1" applyBorder="1" applyAlignment="1">
      <alignment horizontal="center" vertical="center" wrapText="1"/>
    </xf>
    <xf numFmtId="0" fontId="36" fillId="8" borderId="37" xfId="0" applyFont="1" applyFill="1" applyBorder="1" applyAlignment="1">
      <alignment horizontal="center" vertical="center" wrapText="1"/>
    </xf>
    <xf numFmtId="0" fontId="36" fillId="8" borderId="51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left" vertical="center" wrapText="1"/>
    </xf>
    <xf numFmtId="0" fontId="3" fillId="9" borderId="25" xfId="0" applyFont="1" applyFill="1" applyBorder="1" applyAlignment="1">
      <alignment horizontal="left" vertical="center" wrapText="1"/>
    </xf>
    <xf numFmtId="0" fontId="2" fillId="9" borderId="41" xfId="0" applyFont="1" applyFill="1" applyBorder="1" applyAlignment="1">
      <alignment horizontal="right" vertical="center" wrapText="1"/>
    </xf>
    <xf numFmtId="0" fontId="2" fillId="9" borderId="38" xfId="0" applyFont="1" applyFill="1" applyBorder="1" applyAlignment="1">
      <alignment horizontal="right" vertical="center" wrapText="1"/>
    </xf>
    <xf numFmtId="0" fontId="2" fillId="9" borderId="25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1" borderId="32" xfId="0" applyFont="1" applyFill="1" applyBorder="1" applyAlignment="1">
      <alignment horizontal="left" vertical="center" wrapText="1"/>
    </xf>
    <xf numFmtId="0" fontId="2" fillId="21" borderId="12" xfId="0" applyFont="1" applyFill="1" applyBorder="1" applyAlignment="1">
      <alignment horizontal="left" vertical="center" wrapText="1"/>
    </xf>
    <xf numFmtId="0" fontId="2" fillId="21" borderId="14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 applyProtection="1">
      <alignment horizontal="center" vertical="center" wrapText="1"/>
      <protection locked="0"/>
    </xf>
    <xf numFmtId="0" fontId="14" fillId="6" borderId="18" xfId="0" applyFont="1" applyFill="1" applyBorder="1" applyAlignment="1" applyProtection="1">
      <alignment horizontal="center" vertical="center" wrapText="1"/>
      <protection locked="0"/>
    </xf>
    <xf numFmtId="0" fontId="3" fillId="9" borderId="35" xfId="0" applyFont="1" applyFill="1" applyBorder="1" applyAlignment="1">
      <alignment horizontal="left" vertical="center" wrapText="1"/>
    </xf>
    <xf numFmtId="0" fontId="3" fillId="9" borderId="44" xfId="0" applyFont="1" applyFill="1" applyBorder="1" applyAlignment="1">
      <alignment horizontal="left" vertical="center" wrapText="1"/>
    </xf>
    <xf numFmtId="0" fontId="7" fillId="9" borderId="23" xfId="0" applyFont="1" applyFill="1" applyBorder="1" applyAlignment="1">
      <alignment horizontal="left" vertical="center" wrapText="1"/>
    </xf>
    <xf numFmtId="0" fontId="7" fillId="9" borderId="24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2" fillId="9" borderId="12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left" vertical="center" wrapText="1"/>
    </xf>
    <xf numFmtId="0" fontId="53" fillId="13" borderId="74" xfId="0" applyFont="1" applyFill="1" applyBorder="1" applyAlignment="1">
      <alignment horizontal="left" vertical="center" wrapText="1"/>
    </xf>
    <xf numFmtId="0" fontId="53" fillId="13" borderId="55" xfId="0" applyFont="1" applyFill="1" applyBorder="1" applyAlignment="1">
      <alignment horizontal="left" vertical="center" wrapText="1"/>
    </xf>
    <xf numFmtId="0" fontId="53" fillId="13" borderId="75" xfId="0" applyFont="1" applyFill="1" applyBorder="1" applyAlignment="1">
      <alignment horizontal="left" vertical="center" wrapText="1"/>
    </xf>
    <xf numFmtId="0" fontId="53" fillId="13" borderId="49" xfId="0" applyFont="1" applyFill="1" applyBorder="1" applyAlignment="1">
      <alignment horizontal="left" vertical="center" wrapText="1"/>
    </xf>
    <xf numFmtId="0" fontId="53" fillId="13" borderId="76" xfId="0" applyFont="1" applyFill="1" applyBorder="1" applyAlignment="1">
      <alignment horizontal="left" vertical="center" wrapText="1"/>
    </xf>
    <xf numFmtId="0" fontId="53" fillId="13" borderId="47" xfId="0" applyFont="1" applyFill="1" applyBorder="1" applyAlignment="1">
      <alignment horizontal="left" vertical="center" wrapText="1"/>
    </xf>
    <xf numFmtId="0" fontId="53" fillId="13" borderId="77" xfId="0" applyFont="1" applyFill="1" applyBorder="1" applyAlignment="1">
      <alignment horizontal="left" vertical="center" wrapText="1"/>
    </xf>
    <xf numFmtId="0" fontId="53" fillId="13" borderId="37" xfId="0" applyFont="1" applyFill="1" applyBorder="1" applyAlignment="1">
      <alignment horizontal="left" vertical="center" wrapText="1"/>
    </xf>
    <xf numFmtId="0" fontId="64" fillId="9" borderId="67" xfId="0" applyFont="1" applyFill="1" applyBorder="1" applyAlignment="1">
      <alignment horizontal="left" vertical="center" wrapText="1"/>
    </xf>
    <xf numFmtId="0" fontId="64" fillId="9" borderId="68" xfId="0" applyFont="1" applyFill="1" applyBorder="1" applyAlignment="1">
      <alignment horizontal="left" vertical="center" wrapText="1"/>
    </xf>
    <xf numFmtId="0" fontId="64" fillId="9" borderId="78" xfId="0" applyFont="1" applyFill="1" applyBorder="1" applyAlignment="1">
      <alignment horizontal="left" vertical="center" wrapText="1"/>
    </xf>
    <xf numFmtId="0" fontId="4" fillId="0" borderId="79" xfId="0" applyFont="1" applyBorder="1" applyAlignment="1" applyProtection="1">
      <alignment horizontal="center" vertical="center" wrapText="1"/>
      <protection locked="0"/>
    </xf>
    <xf numFmtId="0" fontId="56" fillId="2" borderId="37" xfId="0" applyFont="1" applyFill="1" applyBorder="1" applyAlignment="1">
      <alignment horizontal="left" vertical="center" wrapText="1"/>
    </xf>
    <xf numFmtId="0" fontId="85" fillId="17" borderId="1" xfId="1" applyFont="1" applyFill="1" applyBorder="1" applyAlignment="1" applyProtection="1">
      <alignment horizontal="center" vertical="center" wrapText="1"/>
      <protection locked="0"/>
    </xf>
    <xf numFmtId="0" fontId="30" fillId="3" borderId="1" xfId="0" applyFont="1" applyFill="1" applyBorder="1" applyAlignment="1">
      <alignment horizontal="center" vertical="center" wrapText="1"/>
    </xf>
    <xf numFmtId="0" fontId="2" fillId="15" borderId="47" xfId="0" applyFont="1" applyFill="1" applyBorder="1" applyAlignment="1">
      <alignment horizontal="left" vertical="center" wrapText="1"/>
    </xf>
    <xf numFmtId="0" fontId="2" fillId="15" borderId="48" xfId="0" applyFont="1" applyFill="1" applyBorder="1" applyAlignment="1">
      <alignment horizontal="left" vertical="center" wrapText="1"/>
    </xf>
    <xf numFmtId="0" fontId="2" fillId="15" borderId="46" xfId="0" applyFont="1" applyFill="1" applyBorder="1" applyAlignment="1">
      <alignment horizontal="right" vertical="center" wrapText="1"/>
    </xf>
    <xf numFmtId="0" fontId="2" fillId="15" borderId="47" xfId="0" applyFont="1" applyFill="1" applyBorder="1" applyAlignment="1">
      <alignment horizontal="right" vertical="center" wrapText="1"/>
    </xf>
    <xf numFmtId="0" fontId="76" fillId="20" borderId="0" xfId="1" applyFont="1" applyFill="1" applyBorder="1" applyAlignment="1" applyProtection="1">
      <alignment horizontal="center" vertical="center" wrapText="1"/>
    </xf>
    <xf numFmtId="0" fontId="77" fillId="20" borderId="34" xfId="0" applyFont="1" applyFill="1" applyBorder="1" applyAlignment="1">
      <alignment horizontal="left" vertical="top" wrapText="1"/>
    </xf>
    <xf numFmtId="0" fontId="77" fillId="20" borderId="0" xfId="0" applyFont="1" applyFill="1" applyAlignment="1">
      <alignment horizontal="left" vertical="top" wrapText="1"/>
    </xf>
    <xf numFmtId="0" fontId="76" fillId="20" borderId="36" xfId="0" applyFont="1" applyFill="1" applyBorder="1" applyAlignment="1">
      <alignment horizontal="left" vertical="top" wrapText="1"/>
    </xf>
    <xf numFmtId="0" fontId="2" fillId="17" borderId="46" xfId="0" applyFont="1" applyFill="1" applyBorder="1" applyAlignment="1">
      <alignment horizontal="right" vertical="center" wrapText="1"/>
    </xf>
    <xf numFmtId="0" fontId="2" fillId="17" borderId="47" xfId="0" applyFont="1" applyFill="1" applyBorder="1" applyAlignment="1">
      <alignment horizontal="right" vertical="center" wrapText="1"/>
    </xf>
    <xf numFmtId="0" fontId="79" fillId="15" borderId="47" xfId="0" applyFont="1" applyFill="1" applyBorder="1" applyAlignment="1">
      <alignment horizontal="left" vertical="center" wrapText="1"/>
    </xf>
    <xf numFmtId="0" fontId="78" fillId="17" borderId="5" xfId="0" applyFont="1" applyFill="1" applyBorder="1" applyAlignment="1">
      <alignment horizontal="left" vertical="center" wrapText="1"/>
    </xf>
    <xf numFmtId="0" fontId="78" fillId="17" borderId="6" xfId="0" applyFont="1" applyFill="1" applyBorder="1" applyAlignment="1">
      <alignment horizontal="left" vertical="center" wrapText="1"/>
    </xf>
    <xf numFmtId="0" fontId="24" fillId="0" borderId="49" xfId="0" applyFont="1" applyBorder="1" applyAlignment="1">
      <alignment horizontal="center" wrapText="1"/>
    </xf>
    <xf numFmtId="0" fontId="76" fillId="19" borderId="26" xfId="0" applyFont="1" applyFill="1" applyBorder="1" applyAlignment="1">
      <alignment horizontal="center" vertical="center" wrapText="1"/>
    </xf>
    <xf numFmtId="0" fontId="76" fillId="19" borderId="29" xfId="0" applyFont="1" applyFill="1" applyBorder="1" applyAlignment="1">
      <alignment horizontal="center" vertical="center" wrapText="1"/>
    </xf>
    <xf numFmtId="0" fontId="76" fillId="19" borderId="27" xfId="0" applyFont="1" applyFill="1" applyBorder="1" applyAlignment="1">
      <alignment horizontal="center" vertical="center" wrapText="1"/>
    </xf>
    <xf numFmtId="0" fontId="76" fillId="19" borderId="33" xfId="0" applyFont="1" applyFill="1" applyBorder="1" applyAlignment="1">
      <alignment horizontal="center" vertical="center" wrapText="1"/>
    </xf>
    <xf numFmtId="0" fontId="76" fillId="19" borderId="26" xfId="0" applyFont="1" applyFill="1" applyBorder="1" applyAlignment="1">
      <alignment horizontal="center" vertical="center"/>
    </xf>
    <xf numFmtId="0" fontId="76" fillId="19" borderId="29" xfId="0" applyFont="1" applyFill="1" applyBorder="1" applyAlignment="1">
      <alignment horizontal="center" vertical="center"/>
    </xf>
    <xf numFmtId="0" fontId="76" fillId="19" borderId="27" xfId="0" applyFont="1" applyFill="1" applyBorder="1" applyAlignment="1">
      <alignment horizontal="center" vertical="center"/>
    </xf>
    <xf numFmtId="0" fontId="76" fillId="19" borderId="28" xfId="0" applyFont="1" applyFill="1" applyBorder="1" applyAlignment="1">
      <alignment horizontal="center" vertical="center"/>
    </xf>
    <xf numFmtId="0" fontId="78" fillId="17" borderId="44" xfId="0" applyFont="1" applyFill="1" applyBorder="1" applyAlignment="1">
      <alignment horizontal="left" vertical="center" wrapText="1"/>
    </xf>
    <xf numFmtId="0" fontId="2" fillId="17" borderId="47" xfId="0" applyFont="1" applyFill="1" applyBorder="1" applyAlignment="1">
      <alignment horizontal="left" vertical="center" wrapText="1"/>
    </xf>
    <xf numFmtId="0" fontId="2" fillId="17" borderId="48" xfId="0" applyFont="1" applyFill="1" applyBorder="1" applyAlignment="1">
      <alignment horizontal="left" vertical="center" wrapText="1"/>
    </xf>
    <xf numFmtId="0" fontId="2" fillId="17" borderId="36" xfId="0" applyFont="1" applyFill="1" applyBorder="1" applyAlignment="1">
      <alignment horizontal="left" vertical="center" wrapText="1"/>
    </xf>
    <xf numFmtId="0" fontId="2" fillId="17" borderId="52" xfId="0" applyFont="1" applyFill="1" applyBorder="1" applyAlignment="1">
      <alignment horizontal="left" vertical="center" wrapText="1"/>
    </xf>
    <xf numFmtId="0" fontId="4" fillId="5" borderId="45" xfId="0" applyFont="1" applyFill="1" applyBorder="1" applyAlignment="1">
      <alignment horizontal="right" vertical="center" wrapText="1"/>
    </xf>
    <xf numFmtId="0" fontId="4" fillId="5" borderId="42" xfId="0" applyFont="1" applyFill="1" applyBorder="1" applyAlignment="1">
      <alignment horizontal="right" vertical="center" wrapText="1"/>
    </xf>
    <xf numFmtId="0" fontId="76" fillId="19" borderId="14" xfId="0" applyFont="1" applyFill="1" applyBorder="1" applyAlignment="1">
      <alignment horizontal="center" vertical="center" wrapText="1"/>
    </xf>
    <xf numFmtId="0" fontId="76" fillId="19" borderId="25" xfId="0" applyFont="1" applyFill="1" applyBorder="1" applyAlignment="1">
      <alignment horizontal="center" vertical="center" wrapText="1"/>
    </xf>
    <xf numFmtId="0" fontId="76" fillId="19" borderId="15" xfId="0" applyFont="1" applyFill="1" applyBorder="1" applyAlignment="1">
      <alignment horizontal="center" vertical="center" wrapText="1"/>
    </xf>
    <xf numFmtId="0" fontId="76" fillId="19" borderId="16" xfId="0" applyFont="1" applyFill="1" applyBorder="1" applyAlignment="1">
      <alignment horizontal="center" vertical="center" wrapText="1"/>
    </xf>
    <xf numFmtId="0" fontId="79" fillId="15" borderId="47" xfId="0" applyFont="1" applyFill="1" applyBorder="1" applyAlignment="1">
      <alignment horizontal="center" vertical="center" wrapText="1"/>
    </xf>
    <xf numFmtId="0" fontId="2" fillId="17" borderId="49" xfId="0" applyFont="1" applyFill="1" applyBorder="1" applyAlignment="1">
      <alignment horizontal="left" vertical="center" wrapText="1"/>
    </xf>
    <xf numFmtId="0" fontId="2" fillId="17" borderId="50" xfId="0" applyFont="1" applyFill="1" applyBorder="1" applyAlignment="1">
      <alignment horizontal="left" vertical="center" wrapText="1"/>
    </xf>
    <xf numFmtId="0" fontId="2" fillId="17" borderId="38" xfId="0" applyFont="1" applyFill="1" applyBorder="1" applyAlignment="1">
      <alignment horizontal="left" vertical="center" wrapText="1"/>
    </xf>
    <xf numFmtId="0" fontId="2" fillId="17" borderId="39" xfId="0" applyFont="1" applyFill="1" applyBorder="1" applyAlignment="1">
      <alignment horizontal="left" vertical="center" wrapText="1"/>
    </xf>
    <xf numFmtId="0" fontId="9" fillId="17" borderId="46" xfId="0" applyFont="1" applyFill="1" applyBorder="1" applyAlignment="1">
      <alignment horizontal="right" vertical="center" wrapText="1"/>
    </xf>
    <xf numFmtId="0" fontId="9" fillId="17" borderId="47" xfId="0" applyFont="1" applyFill="1" applyBorder="1" applyAlignment="1">
      <alignment horizontal="right" vertical="center" wrapText="1"/>
    </xf>
    <xf numFmtId="0" fontId="2" fillId="17" borderId="80" xfId="0" applyFont="1" applyFill="1" applyBorder="1" applyAlignment="1">
      <alignment horizontal="right" vertical="center" wrapText="1"/>
    </xf>
    <xf numFmtId="0" fontId="2" fillId="17" borderId="49" xfId="0" applyFont="1" applyFill="1" applyBorder="1" applyAlignment="1">
      <alignment horizontal="right" vertical="center" wrapText="1"/>
    </xf>
    <xf numFmtId="0" fontId="2" fillId="17" borderId="40" xfId="0" applyFont="1" applyFill="1" applyBorder="1" applyAlignment="1">
      <alignment horizontal="right" vertical="center" wrapText="1"/>
    </xf>
    <xf numFmtId="0" fontId="2" fillId="17" borderId="37" xfId="0" applyFont="1" applyFill="1" applyBorder="1" applyAlignment="1">
      <alignment horizontal="right" vertical="center" wrapText="1"/>
    </xf>
    <xf numFmtId="0" fontId="9" fillId="17" borderId="47" xfId="0" applyFont="1" applyFill="1" applyBorder="1" applyAlignment="1">
      <alignment horizontal="left" vertical="center" wrapText="1"/>
    </xf>
    <xf numFmtId="0" fontId="12" fillId="20" borderId="0" xfId="1" applyFont="1" applyFill="1" applyBorder="1" applyAlignment="1" applyProtection="1">
      <alignment horizontal="center" vertical="center" wrapText="1"/>
    </xf>
    <xf numFmtId="0" fontId="21" fillId="5" borderId="53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11" borderId="1" xfId="0" applyFill="1" applyBorder="1" applyAlignment="1" applyProtection="1">
      <alignment horizontal="left" vertical="center"/>
      <protection locked="0"/>
    </xf>
    <xf numFmtId="0" fontId="0" fillId="11" borderId="1" xfId="0" applyFill="1" applyBorder="1" applyAlignment="1" applyProtection="1">
      <alignment horizontal="left"/>
      <protection locked="0"/>
    </xf>
    <xf numFmtId="0" fontId="66" fillId="11" borderId="2" xfId="0" applyFont="1" applyFill="1" applyBorder="1" applyAlignment="1">
      <alignment horizontal="center" vertical="center" wrapText="1"/>
    </xf>
    <xf numFmtId="0" fontId="66" fillId="11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6" fillId="0" borderId="1" xfId="0" applyFont="1" applyBorder="1" applyAlignment="1">
      <alignment horizontal="center" vertical="center" wrapText="1"/>
    </xf>
    <xf numFmtId="0" fontId="66" fillId="11" borderId="1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22">
    <dxf>
      <font>
        <color theme="1"/>
      </font>
      <fill>
        <patternFill>
          <bgColor theme="7" tint="0.59996337778862885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1718734</xdr:colOff>
      <xdr:row>15</xdr:row>
      <xdr:rowOff>50800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2B2397CF-A163-4400-A352-F23718573076}"/>
            </a:ext>
          </a:extLst>
        </xdr:cNvPr>
        <xdr:cNvSpPr txBox="1"/>
      </xdr:nvSpPr>
      <xdr:spPr>
        <a:xfrm>
          <a:off x="5543974" y="435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1718734</xdr:colOff>
      <xdr:row>32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4D716506-A19C-44A8-B2A1-E462FE4BB946}"/>
            </a:ext>
          </a:extLst>
        </xdr:cNvPr>
        <xdr:cNvSpPr txBox="1"/>
      </xdr:nvSpPr>
      <xdr:spPr>
        <a:xfrm>
          <a:off x="5545667" y="4529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6</xdr:col>
      <xdr:colOff>647699</xdr:colOff>
      <xdr:row>47</xdr:row>
      <xdr:rowOff>1182172</xdr:rowOff>
    </xdr:from>
    <xdr:to>
      <xdr:col>6</xdr:col>
      <xdr:colOff>1456230</xdr:colOff>
      <xdr:row>50</xdr:row>
      <xdr:rowOff>84711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55E2324-3052-4921-B065-91D18B60A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49" y="22880122"/>
          <a:ext cx="808531" cy="1017089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47</xdr:row>
      <xdr:rowOff>1199083</xdr:rowOff>
    </xdr:from>
    <xdr:to>
      <xdr:col>1</xdr:col>
      <xdr:colOff>429016</xdr:colOff>
      <xdr:row>50</xdr:row>
      <xdr:rowOff>95259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9C49B422-C84B-419A-8370-1288B22AD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3090254"/>
          <a:ext cx="1101209" cy="10080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72814</xdr:colOff>
      <xdr:row>0</xdr:row>
      <xdr:rowOff>59267</xdr:rowOff>
    </xdr:from>
    <xdr:to>
      <xdr:col>6</xdr:col>
      <xdr:colOff>225214</xdr:colOff>
      <xdr:row>0</xdr:row>
      <xdr:rowOff>525780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FFCA496-EEBE-42D6-B2DE-373D87F38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9654" y="59267"/>
          <a:ext cx="4122420" cy="46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"/>
  <sheetViews>
    <sheetView showGridLines="0" tabSelected="1" zoomScale="70" zoomScaleNormal="70" zoomScaleSheetLayoutView="50" workbookViewId="0">
      <selection activeCell="E57" sqref="E57"/>
    </sheetView>
  </sheetViews>
  <sheetFormatPr defaultColWidth="8.85546875" defaultRowHeight="18.75" x14ac:dyDescent="0.3"/>
  <cols>
    <col min="1" max="1" width="40" style="2" customWidth="1"/>
    <col min="2" max="2" width="15.7109375" style="3" customWidth="1"/>
    <col min="3" max="3" width="43.140625" style="3" customWidth="1"/>
    <col min="4" max="4" width="31.7109375" style="3" customWidth="1"/>
    <col min="5" max="5" width="15.28515625" style="3" customWidth="1"/>
    <col min="6" max="6" width="15.5703125" style="3" customWidth="1"/>
    <col min="7" max="7" width="14.85546875" style="158" customWidth="1"/>
    <col min="8" max="8" width="70.140625" style="127" customWidth="1"/>
    <col min="9" max="9" width="10.85546875" style="123" customWidth="1"/>
    <col min="10" max="10" width="13.7109375" style="123" customWidth="1"/>
    <col min="11" max="11" width="15.140625" style="123" customWidth="1"/>
    <col min="12" max="13" width="8.85546875" style="123"/>
    <col min="14" max="17" width="8.85546875" style="125"/>
  </cols>
  <sheetData>
    <row r="1" spans="1:17" ht="24" customHeight="1" x14ac:dyDescent="0.3">
      <c r="A1" s="228" t="s">
        <v>0</v>
      </c>
      <c r="B1" s="229"/>
      <c r="C1" s="229"/>
      <c r="D1" s="229"/>
      <c r="E1" s="253" t="s">
        <v>1</v>
      </c>
      <c r="F1" s="254"/>
      <c r="G1" s="110"/>
      <c r="H1" s="111"/>
      <c r="I1" s="111"/>
      <c r="J1" s="111"/>
      <c r="N1" s="124"/>
      <c r="O1" s="124"/>
      <c r="P1" s="124"/>
    </row>
    <row r="2" spans="1:17" ht="39.6" customHeight="1" x14ac:dyDescent="0.3">
      <c r="A2" s="230" t="s">
        <v>2</v>
      </c>
      <c r="B2" s="231"/>
      <c r="C2" s="231"/>
      <c r="D2" s="231"/>
      <c r="E2" s="255"/>
      <c r="F2" s="256"/>
      <c r="G2" s="112"/>
      <c r="H2" s="111"/>
      <c r="I2" s="111"/>
      <c r="J2" s="111"/>
      <c r="N2" s="124"/>
      <c r="O2" s="124"/>
      <c r="P2" s="124"/>
    </row>
    <row r="3" spans="1:17" ht="39.6" customHeight="1" x14ac:dyDescent="0.3">
      <c r="A3" s="23" t="s">
        <v>3</v>
      </c>
      <c r="B3" s="165" t="s">
        <v>260</v>
      </c>
      <c r="C3" s="165"/>
      <c r="D3" s="165"/>
      <c r="E3" s="14" t="s">
        <v>4</v>
      </c>
      <c r="F3" s="32" t="s">
        <v>238</v>
      </c>
      <c r="G3" s="126"/>
      <c r="H3" s="113"/>
      <c r="I3" s="113"/>
      <c r="J3" s="113"/>
      <c r="N3" s="124"/>
      <c r="O3" s="124"/>
      <c r="P3" s="124"/>
    </row>
    <row r="4" spans="1:17" ht="39.6" customHeight="1" x14ac:dyDescent="0.3">
      <c r="A4" s="23" t="s">
        <v>5</v>
      </c>
      <c r="B4" s="165" t="s">
        <v>261</v>
      </c>
      <c r="C4" s="165"/>
      <c r="D4" s="165"/>
      <c r="E4" s="165"/>
      <c r="F4" s="238"/>
      <c r="G4" s="126"/>
      <c r="H4" s="113"/>
      <c r="I4" s="113"/>
      <c r="J4" s="113"/>
      <c r="N4" s="124"/>
      <c r="O4" s="124"/>
      <c r="P4" s="124"/>
    </row>
    <row r="5" spans="1:17" ht="25.9" customHeight="1" thickBot="1" x14ac:dyDescent="0.35">
      <c r="A5" s="259" t="s">
        <v>6</v>
      </c>
      <c r="B5" s="260"/>
      <c r="C5" s="261"/>
      <c r="D5" s="116">
        <v>88</v>
      </c>
      <c r="E5" s="24"/>
      <c r="F5" s="31"/>
      <c r="G5" s="114"/>
      <c r="H5" s="113"/>
      <c r="I5" s="113"/>
      <c r="J5" s="113"/>
      <c r="N5" s="124"/>
      <c r="O5" s="124"/>
      <c r="P5" s="124"/>
    </row>
    <row r="6" spans="1:17" ht="54.6" customHeight="1" x14ac:dyDescent="0.3">
      <c r="A6" s="19" t="s">
        <v>7</v>
      </c>
      <c r="B6" s="20" t="s">
        <v>8</v>
      </c>
      <c r="C6" s="262" t="s">
        <v>9</v>
      </c>
      <c r="D6" s="262"/>
      <c r="E6" s="21" t="s">
        <v>10</v>
      </c>
      <c r="F6" s="22"/>
      <c r="G6" s="115"/>
      <c r="M6" s="128"/>
      <c r="N6" s="124"/>
      <c r="O6" s="124"/>
      <c r="P6" s="124"/>
    </row>
    <row r="7" spans="1:17" ht="21.75" thickBot="1" x14ac:dyDescent="0.35">
      <c r="A7" s="194" t="s">
        <v>11</v>
      </c>
      <c r="B7" s="195"/>
      <c r="C7" s="195"/>
      <c r="D7" s="195"/>
      <c r="E7" s="195"/>
      <c r="F7" s="196"/>
      <c r="G7" s="129"/>
      <c r="H7" s="130"/>
      <c r="I7" s="130"/>
      <c r="J7" s="130"/>
      <c r="N7" s="124"/>
      <c r="O7" s="124"/>
      <c r="P7" s="124"/>
    </row>
    <row r="8" spans="1:17" s="1" customFormat="1" ht="24" customHeight="1" x14ac:dyDescent="0.25">
      <c r="A8" s="263" t="s">
        <v>12</v>
      </c>
      <c r="B8" s="266">
        <v>88</v>
      </c>
      <c r="C8" s="268" t="s">
        <v>13</v>
      </c>
      <c r="D8" s="269"/>
      <c r="E8" s="29">
        <v>57</v>
      </c>
      <c r="F8" s="54" t="s">
        <v>14</v>
      </c>
      <c r="G8" s="131"/>
      <c r="H8" s="132"/>
      <c r="I8" s="133"/>
      <c r="J8" s="133"/>
      <c r="K8" s="133"/>
      <c r="L8" s="133"/>
      <c r="M8" s="133"/>
      <c r="N8" s="134"/>
      <c r="O8" s="134"/>
      <c r="P8" s="134"/>
      <c r="Q8" s="135"/>
    </row>
    <row r="9" spans="1:17" s="1" customFormat="1" ht="23.45" customHeight="1" x14ac:dyDescent="0.25">
      <c r="A9" s="264"/>
      <c r="B9" s="266"/>
      <c r="C9" s="247" t="s">
        <v>15</v>
      </c>
      <c r="D9" s="248"/>
      <c r="E9" s="10">
        <v>5</v>
      </c>
      <c r="F9" s="52" t="s">
        <v>16</v>
      </c>
      <c r="G9" s="131"/>
      <c r="H9" s="127" t="s">
        <v>17</v>
      </c>
      <c r="I9" s="136">
        <f>(E9+E10)/130.4</f>
        <v>0.16104294478527606</v>
      </c>
      <c r="J9" s="127" t="s">
        <v>18</v>
      </c>
      <c r="K9" s="133"/>
      <c r="L9" s="133"/>
      <c r="M9" s="133"/>
      <c r="N9" s="134"/>
      <c r="O9" s="134"/>
      <c r="P9" s="134"/>
      <c r="Q9" s="135"/>
    </row>
    <row r="10" spans="1:17" s="1" customFormat="1" ht="21.75" thickBot="1" x14ac:dyDescent="0.3">
      <c r="A10" s="265"/>
      <c r="B10" s="267"/>
      <c r="C10" s="257" t="s">
        <v>19</v>
      </c>
      <c r="D10" s="258"/>
      <c r="E10" s="10">
        <v>16</v>
      </c>
      <c r="F10" s="53" t="s">
        <v>20</v>
      </c>
      <c r="G10" s="131"/>
      <c r="H10" s="137"/>
      <c r="I10" s="111"/>
      <c r="J10" s="111"/>
      <c r="K10" s="133"/>
      <c r="L10" s="133"/>
      <c r="M10" s="133"/>
      <c r="N10" s="134"/>
      <c r="O10" s="134"/>
      <c r="P10" s="134"/>
      <c r="Q10" s="135"/>
    </row>
    <row r="11" spans="1:17" ht="21" x14ac:dyDescent="0.3">
      <c r="A11" s="176" t="s">
        <v>21</v>
      </c>
      <c r="B11" s="208">
        <v>88</v>
      </c>
      <c r="C11" s="239" t="s">
        <v>22</v>
      </c>
      <c r="D11" s="240"/>
      <c r="E11" s="9">
        <v>10</v>
      </c>
      <c r="F11" s="54" t="s">
        <v>23</v>
      </c>
      <c r="G11" s="131"/>
      <c r="N11" s="124"/>
      <c r="O11" s="124"/>
      <c r="P11" s="124"/>
    </row>
    <row r="12" spans="1:17" ht="21" x14ac:dyDescent="0.3">
      <c r="A12" s="177"/>
      <c r="B12" s="209"/>
      <c r="C12" s="206" t="s">
        <v>24</v>
      </c>
      <c r="D12" s="207"/>
      <c r="E12" s="10">
        <v>1</v>
      </c>
      <c r="F12" s="52" t="s">
        <v>25</v>
      </c>
      <c r="G12" s="131"/>
      <c r="H12" s="138" t="s">
        <v>26</v>
      </c>
      <c r="I12" s="139">
        <f>(5.9*E9)+(2*E10)</f>
        <v>61.5</v>
      </c>
      <c r="N12" s="124"/>
      <c r="O12" s="124"/>
      <c r="P12" s="124"/>
    </row>
    <row r="13" spans="1:17" ht="21" x14ac:dyDescent="0.3">
      <c r="A13" s="177"/>
      <c r="B13" s="209"/>
      <c r="C13" s="206" t="s">
        <v>27</v>
      </c>
      <c r="D13" s="207"/>
      <c r="E13" s="10">
        <v>0</v>
      </c>
      <c r="F13" s="52" t="s">
        <v>28</v>
      </c>
      <c r="G13" s="131"/>
      <c r="H13" s="140" t="s">
        <v>29</v>
      </c>
      <c r="I13" s="141">
        <f>SUM(E11:E13)</f>
        <v>11</v>
      </c>
      <c r="J13" s="123" t="s">
        <v>30</v>
      </c>
      <c r="N13" s="124"/>
      <c r="O13" s="124"/>
      <c r="P13" s="124"/>
    </row>
    <row r="14" spans="1:17" ht="21.75" thickBot="1" x14ac:dyDescent="0.35">
      <c r="A14" s="177"/>
      <c r="B14" s="209"/>
      <c r="C14" s="245" t="s">
        <v>31</v>
      </c>
      <c r="D14" s="246"/>
      <c r="E14" s="10">
        <v>10</v>
      </c>
      <c r="F14" s="53" t="s">
        <v>28</v>
      </c>
      <c r="G14" s="131"/>
      <c r="H14" s="142" t="s">
        <v>32</v>
      </c>
      <c r="I14" s="143">
        <f>SUM(E14:E14)</f>
        <v>10</v>
      </c>
      <c r="J14" s="144" t="s">
        <v>33</v>
      </c>
      <c r="N14" s="124"/>
      <c r="O14" s="124"/>
      <c r="P14" s="124"/>
    </row>
    <row r="15" spans="1:17" ht="21.75" thickBot="1" x14ac:dyDescent="0.35">
      <c r="A15" s="197" t="s">
        <v>34</v>
      </c>
      <c r="B15" s="198"/>
      <c r="C15" s="198"/>
      <c r="D15" s="198"/>
      <c r="E15" s="198"/>
      <c r="F15" s="198"/>
      <c r="G15" s="145"/>
      <c r="H15" s="130"/>
      <c r="I15" s="130"/>
      <c r="J15" s="130"/>
      <c r="N15" s="124"/>
      <c r="O15" s="124"/>
      <c r="P15" s="124"/>
    </row>
    <row r="16" spans="1:17" ht="33.6" customHeight="1" x14ac:dyDescent="0.3">
      <c r="A16" s="159" t="s">
        <v>35</v>
      </c>
      <c r="B16" s="162">
        <v>8</v>
      </c>
      <c r="C16" s="270" t="s">
        <v>36</v>
      </c>
      <c r="D16" s="271"/>
      <c r="E16" s="9">
        <v>16</v>
      </c>
      <c r="F16" s="51" t="s">
        <v>37</v>
      </c>
      <c r="G16" s="146"/>
      <c r="H16" s="127" t="s">
        <v>38</v>
      </c>
      <c r="I16" s="147">
        <f>(E16*60)+(E17*3)</f>
        <v>2760</v>
      </c>
      <c r="K16" s="111"/>
      <c r="N16" s="124"/>
      <c r="O16" s="124"/>
      <c r="P16" s="124"/>
    </row>
    <row r="17" spans="1:17" ht="21" x14ac:dyDescent="0.3">
      <c r="A17" s="160"/>
      <c r="B17" s="163"/>
      <c r="C17" s="247" t="s">
        <v>39</v>
      </c>
      <c r="D17" s="248"/>
      <c r="E17" s="10">
        <v>600</v>
      </c>
      <c r="F17" s="52" t="s">
        <v>40</v>
      </c>
      <c r="G17" s="146"/>
      <c r="H17" s="144"/>
      <c r="I17" s="143"/>
      <c r="J17" s="111"/>
      <c r="K17" s="111"/>
      <c r="N17" s="124"/>
      <c r="O17" s="124"/>
      <c r="P17" s="124"/>
    </row>
    <row r="18" spans="1:17" ht="21" x14ac:dyDescent="0.3">
      <c r="A18" s="160"/>
      <c r="B18" s="163"/>
      <c r="C18" s="247" t="s">
        <v>41</v>
      </c>
      <c r="D18" s="248"/>
      <c r="E18" s="10">
        <v>0</v>
      </c>
      <c r="F18" s="52" t="s">
        <v>42</v>
      </c>
      <c r="G18" s="146"/>
      <c r="H18" s="148" t="s">
        <v>43</v>
      </c>
      <c r="I18" s="143">
        <f>(E18*9)</f>
        <v>0</v>
      </c>
      <c r="J18" s="147" t="s">
        <v>40</v>
      </c>
      <c r="N18" s="124"/>
      <c r="O18" s="124"/>
      <c r="P18" s="124"/>
    </row>
    <row r="19" spans="1:17" ht="21.75" thickBot="1" x14ac:dyDescent="0.35">
      <c r="A19" s="161"/>
      <c r="B19" s="164"/>
      <c r="C19" s="257" t="s">
        <v>44</v>
      </c>
      <c r="D19" s="258"/>
      <c r="E19" s="11">
        <v>1</v>
      </c>
      <c r="F19" s="53" t="s">
        <v>45</v>
      </c>
      <c r="G19" s="146"/>
      <c r="H19" s="111" t="s">
        <v>46</v>
      </c>
      <c r="I19" s="143">
        <f>4*E19</f>
        <v>4</v>
      </c>
      <c r="J19" s="147" t="s">
        <v>40</v>
      </c>
      <c r="N19" s="124"/>
      <c r="O19" s="124"/>
      <c r="P19" s="124"/>
    </row>
    <row r="20" spans="1:17" ht="21" x14ac:dyDescent="0.3">
      <c r="A20" s="201" t="s">
        <v>47</v>
      </c>
      <c r="B20" s="162">
        <v>3</v>
      </c>
      <c r="C20" s="204" t="s">
        <v>48</v>
      </c>
      <c r="D20" s="205"/>
      <c r="E20" s="9">
        <v>100</v>
      </c>
      <c r="F20" s="54" t="s">
        <v>49</v>
      </c>
      <c r="G20" s="131"/>
      <c r="N20" s="124"/>
      <c r="O20" s="124"/>
      <c r="P20" s="124"/>
    </row>
    <row r="21" spans="1:17" ht="21" x14ac:dyDescent="0.3">
      <c r="A21" s="202"/>
      <c r="B21" s="163"/>
      <c r="C21" s="241" t="s">
        <v>50</v>
      </c>
      <c r="D21" s="242"/>
      <c r="E21" s="10">
        <v>0</v>
      </c>
      <c r="F21" s="54" t="s">
        <v>49</v>
      </c>
      <c r="G21" s="131"/>
      <c r="H21" s="127" t="s">
        <v>51</v>
      </c>
      <c r="I21" s="143">
        <f>SUM(E20:E22)</f>
        <v>102</v>
      </c>
      <c r="J21" s="144"/>
      <c r="N21" s="124"/>
      <c r="O21" s="124"/>
      <c r="P21" s="124"/>
    </row>
    <row r="22" spans="1:17" ht="21" x14ac:dyDescent="0.3">
      <c r="A22" s="202"/>
      <c r="B22" s="163"/>
      <c r="C22" s="241" t="s">
        <v>52</v>
      </c>
      <c r="D22" s="242"/>
      <c r="E22" s="10">
        <v>2</v>
      </c>
      <c r="F22" s="54" t="s">
        <v>49</v>
      </c>
      <c r="G22" s="131"/>
      <c r="N22" s="124"/>
      <c r="O22" s="124"/>
      <c r="P22" s="124"/>
    </row>
    <row r="23" spans="1:17" ht="21.75" thickBot="1" x14ac:dyDescent="0.35">
      <c r="A23" s="203"/>
      <c r="B23" s="164"/>
      <c r="C23" s="243" t="s">
        <v>53</v>
      </c>
      <c r="D23" s="244"/>
      <c r="E23" s="11">
        <v>11</v>
      </c>
      <c r="F23" s="53" t="s">
        <v>49</v>
      </c>
      <c r="G23" s="131"/>
      <c r="H23" s="148" t="s">
        <v>54</v>
      </c>
      <c r="I23" s="143">
        <f>9.1*E24</f>
        <v>291.2</v>
      </c>
      <c r="J23" s="127" t="s">
        <v>55</v>
      </c>
      <c r="N23" s="124"/>
      <c r="O23" s="124"/>
      <c r="P23" s="124"/>
    </row>
    <row r="24" spans="1:17" ht="21" x14ac:dyDescent="0.3">
      <c r="A24" s="272" t="s">
        <v>56</v>
      </c>
      <c r="B24" s="180">
        <v>7</v>
      </c>
      <c r="C24" s="270" t="s">
        <v>57</v>
      </c>
      <c r="D24" s="271"/>
      <c r="E24" s="12">
        <v>32</v>
      </c>
      <c r="F24" s="54" t="s">
        <v>58</v>
      </c>
      <c r="G24" s="146"/>
      <c r="H24" s="148"/>
      <c r="N24" s="124"/>
      <c r="O24" s="124"/>
      <c r="P24" s="124"/>
    </row>
    <row r="25" spans="1:17" s="25" customFormat="1" ht="21" x14ac:dyDescent="0.3">
      <c r="A25" s="273"/>
      <c r="B25" s="181"/>
      <c r="C25" s="232" t="s">
        <v>59</v>
      </c>
      <c r="D25" s="233"/>
      <c r="E25" s="33">
        <v>4</v>
      </c>
      <c r="F25" s="52" t="s">
        <v>60</v>
      </c>
      <c r="G25" s="146"/>
      <c r="H25" s="148" t="s">
        <v>61</v>
      </c>
      <c r="I25" s="143">
        <f>IF(B24,I23/B24,0)</f>
        <v>41.6</v>
      </c>
      <c r="J25" s="127" t="s">
        <v>62</v>
      </c>
      <c r="K25" s="149"/>
      <c r="L25" s="149"/>
      <c r="M25" s="149"/>
      <c r="N25" s="150"/>
      <c r="O25" s="150"/>
      <c r="P25" s="150"/>
      <c r="Q25" s="151"/>
    </row>
    <row r="26" spans="1:17" ht="21.75" thickBot="1" x14ac:dyDescent="0.35">
      <c r="A26" s="274"/>
      <c r="B26" s="183"/>
      <c r="C26" s="234" t="s">
        <v>63</v>
      </c>
      <c r="D26" s="235"/>
      <c r="E26" s="11">
        <v>1</v>
      </c>
      <c r="F26" s="53" t="s">
        <v>64</v>
      </c>
      <c r="G26" s="146"/>
      <c r="H26" s="148"/>
      <c r="I26" s="143"/>
      <c r="N26" s="124"/>
      <c r="O26" s="124"/>
      <c r="P26" s="124"/>
    </row>
    <row r="27" spans="1:17" ht="15.6" customHeight="1" x14ac:dyDescent="0.3">
      <c r="A27" s="176" t="s">
        <v>65</v>
      </c>
      <c r="B27" s="180">
        <v>4</v>
      </c>
      <c r="C27" s="184" t="s">
        <v>66</v>
      </c>
      <c r="D27" s="61" t="s">
        <v>67</v>
      </c>
      <c r="E27" s="9">
        <v>4.8</v>
      </c>
      <c r="F27" s="54" t="s">
        <v>68</v>
      </c>
      <c r="G27" s="131"/>
      <c r="H27" s="127" t="s">
        <v>69</v>
      </c>
      <c r="I27" s="152">
        <f>(E24*0.15)/1.5</f>
        <v>3.1999999999999997</v>
      </c>
      <c r="J27" s="147" t="s">
        <v>70</v>
      </c>
      <c r="N27" s="124"/>
      <c r="O27" s="124"/>
      <c r="P27" s="124"/>
    </row>
    <row r="28" spans="1:17" ht="16.149999999999999" customHeight="1" x14ac:dyDescent="0.3">
      <c r="A28" s="177"/>
      <c r="B28" s="181"/>
      <c r="C28" s="185"/>
      <c r="D28" s="62" t="s">
        <v>71</v>
      </c>
      <c r="E28" s="10">
        <v>5.9</v>
      </c>
      <c r="F28" s="54" t="s">
        <v>68</v>
      </c>
      <c r="G28" s="131"/>
      <c r="I28" s="152"/>
      <c r="J28" s="127"/>
      <c r="N28" s="124"/>
      <c r="O28" s="124"/>
      <c r="P28" s="124"/>
    </row>
    <row r="29" spans="1:17" ht="15.6" customHeight="1" x14ac:dyDescent="0.3">
      <c r="A29" s="177"/>
      <c r="B29" s="181"/>
      <c r="C29" s="185"/>
      <c r="D29" s="62" t="s">
        <v>72</v>
      </c>
      <c r="E29" s="10">
        <v>9</v>
      </c>
      <c r="F29" s="54" t="s">
        <v>68</v>
      </c>
      <c r="G29" s="131"/>
      <c r="N29" s="124"/>
      <c r="O29" s="124"/>
      <c r="P29" s="124"/>
    </row>
    <row r="30" spans="1:17" ht="15.6" customHeight="1" x14ac:dyDescent="0.3">
      <c r="A30" s="177"/>
      <c r="B30" s="181"/>
      <c r="C30" s="185"/>
      <c r="D30" s="62" t="s">
        <v>73</v>
      </c>
      <c r="E30" s="10">
        <v>13.8</v>
      </c>
      <c r="F30" s="54" t="s">
        <v>68</v>
      </c>
      <c r="G30" s="131"/>
      <c r="H30" s="148" t="s">
        <v>74</v>
      </c>
      <c r="I30" s="152">
        <f>0.129*E34</f>
        <v>10.513500000000001</v>
      </c>
      <c r="J30" s="127" t="s">
        <v>55</v>
      </c>
      <c r="N30" s="124"/>
      <c r="O30" s="124"/>
      <c r="P30" s="124"/>
    </row>
    <row r="31" spans="1:17" ht="16.149999999999999" customHeight="1" x14ac:dyDescent="0.3">
      <c r="A31" s="177"/>
      <c r="B31" s="181"/>
      <c r="C31" s="185"/>
      <c r="D31" s="62" t="s">
        <v>75</v>
      </c>
      <c r="E31" s="10">
        <v>15.3</v>
      </c>
      <c r="F31" s="54" t="s">
        <v>68</v>
      </c>
      <c r="G31" s="131"/>
      <c r="N31" s="124"/>
      <c r="O31" s="124"/>
      <c r="P31" s="124"/>
    </row>
    <row r="32" spans="1:17" ht="15.6" customHeight="1" x14ac:dyDescent="0.3">
      <c r="A32" s="177"/>
      <c r="B32" s="181"/>
      <c r="C32" s="185"/>
      <c r="D32" s="62" t="s">
        <v>76</v>
      </c>
      <c r="E32" s="10">
        <v>13.2</v>
      </c>
      <c r="F32" s="54" t="s">
        <v>68</v>
      </c>
      <c r="G32" s="131"/>
      <c r="H32" s="127" t="s">
        <v>77</v>
      </c>
      <c r="I32" s="152">
        <f>IF(B27,I30/B27,0)</f>
        <v>2.6283750000000001</v>
      </c>
      <c r="J32" s="127" t="s">
        <v>78</v>
      </c>
      <c r="N32" s="124"/>
      <c r="O32" s="124"/>
      <c r="P32" s="124"/>
    </row>
    <row r="33" spans="1:17" ht="15.6" customHeight="1" x14ac:dyDescent="0.3">
      <c r="A33" s="178"/>
      <c r="B33" s="182"/>
      <c r="C33" s="186"/>
      <c r="D33" s="63" t="s">
        <v>79</v>
      </c>
      <c r="E33" s="13">
        <v>19.5</v>
      </c>
      <c r="F33" s="54" t="s">
        <v>68</v>
      </c>
      <c r="G33" s="131"/>
      <c r="N33" s="124"/>
      <c r="O33" s="124"/>
      <c r="P33" s="124"/>
    </row>
    <row r="34" spans="1:17" ht="16.149999999999999" customHeight="1" thickBot="1" x14ac:dyDescent="0.35">
      <c r="A34" s="179"/>
      <c r="B34" s="183"/>
      <c r="C34" s="187"/>
      <c r="D34" s="64" t="s">
        <v>80</v>
      </c>
      <c r="E34" s="11">
        <f>SUM(E27:E33)</f>
        <v>81.5</v>
      </c>
      <c r="F34" s="55" t="s">
        <v>68</v>
      </c>
      <c r="G34" s="131"/>
      <c r="N34" s="124"/>
      <c r="O34" s="124"/>
      <c r="P34" s="124"/>
    </row>
    <row r="35" spans="1:17" ht="63" x14ac:dyDescent="0.3">
      <c r="A35" s="249" t="s">
        <v>81</v>
      </c>
      <c r="B35" s="162">
        <v>3</v>
      </c>
      <c r="C35" s="251" t="s">
        <v>82</v>
      </c>
      <c r="D35" s="40" t="s">
        <v>83</v>
      </c>
      <c r="E35" s="44" t="s">
        <v>84</v>
      </c>
      <c r="F35" s="56" t="s">
        <v>85</v>
      </c>
      <c r="G35" s="131"/>
      <c r="H35" s="127" t="s">
        <v>86</v>
      </c>
      <c r="I35" s="123" t="s">
        <v>87</v>
      </c>
      <c r="J35" s="123" t="s">
        <v>88</v>
      </c>
      <c r="K35" s="141" t="s">
        <v>89</v>
      </c>
      <c r="L35" s="149" t="s">
        <v>90</v>
      </c>
      <c r="N35" s="124"/>
      <c r="O35" s="124"/>
      <c r="P35" s="124"/>
    </row>
    <row r="36" spans="1:17" ht="23.25" x14ac:dyDescent="0.3">
      <c r="A36" s="249"/>
      <c r="B36" s="163"/>
      <c r="C36" s="251"/>
      <c r="D36" s="41" t="s">
        <v>91</v>
      </c>
      <c r="E36" s="38">
        <v>1</v>
      </c>
      <c r="F36" s="57"/>
      <c r="G36" s="131"/>
      <c r="H36" s="127" t="s">
        <v>92</v>
      </c>
      <c r="I36" s="123">
        <f>765/52</f>
        <v>14.711538461538462</v>
      </c>
      <c r="J36" s="153">
        <f>39/52</f>
        <v>0.75</v>
      </c>
      <c r="K36" s="141">
        <f>SUM(E36:F36)*I36</f>
        <v>14.711538461538462</v>
      </c>
      <c r="L36" s="141">
        <f>SUM(E36:F36)*J36</f>
        <v>0.75</v>
      </c>
      <c r="N36" s="124"/>
      <c r="O36" s="124"/>
      <c r="P36" s="124"/>
    </row>
    <row r="37" spans="1:17" ht="23.25" x14ac:dyDescent="0.3">
      <c r="A37" s="249"/>
      <c r="B37" s="163"/>
      <c r="C37" s="251"/>
      <c r="D37" s="41" t="s">
        <v>93</v>
      </c>
      <c r="E37" s="38">
        <v>0</v>
      </c>
      <c r="F37" s="57"/>
      <c r="G37" s="131"/>
      <c r="H37" s="127" t="s">
        <v>94</v>
      </c>
      <c r="I37" s="123">
        <f>382/52</f>
        <v>7.3461538461538458</v>
      </c>
      <c r="J37" s="153">
        <f>19/52</f>
        <v>0.36538461538461536</v>
      </c>
      <c r="K37" s="141">
        <f t="shared" ref="K37:K43" si="0">SUM(E37:F37)*I37</f>
        <v>0</v>
      </c>
      <c r="L37" s="141">
        <f t="shared" ref="L37:L43" si="1">SUM(E37:F37)*J37</f>
        <v>0</v>
      </c>
      <c r="N37" s="124"/>
      <c r="O37" s="124"/>
      <c r="P37" s="124"/>
    </row>
    <row r="38" spans="1:17" ht="23.25" x14ac:dyDescent="0.3">
      <c r="A38" s="249"/>
      <c r="B38" s="163"/>
      <c r="C38" s="251"/>
      <c r="D38" s="41" t="s">
        <v>95</v>
      </c>
      <c r="E38" s="38">
        <v>0</v>
      </c>
      <c r="F38" s="57"/>
      <c r="G38" s="131" t="s">
        <v>96</v>
      </c>
      <c r="H38" s="127" t="s">
        <v>92</v>
      </c>
      <c r="I38" s="123">
        <f>765/52</f>
        <v>14.711538461538462</v>
      </c>
      <c r="J38" s="153">
        <f>39/52</f>
        <v>0.75</v>
      </c>
      <c r="K38" s="141">
        <f t="shared" si="0"/>
        <v>0</v>
      </c>
      <c r="L38" s="141">
        <f t="shared" si="1"/>
        <v>0</v>
      </c>
      <c r="N38" s="124"/>
      <c r="O38" s="124"/>
      <c r="P38" s="124"/>
    </row>
    <row r="39" spans="1:17" ht="31.5" x14ac:dyDescent="0.3">
      <c r="A39" s="249"/>
      <c r="B39" s="163"/>
      <c r="C39" s="251"/>
      <c r="D39" s="41" t="s">
        <v>97</v>
      </c>
      <c r="E39" s="38">
        <v>3</v>
      </c>
      <c r="F39" s="57"/>
      <c r="G39" s="131">
        <f>SUM(F36:F43)</f>
        <v>0</v>
      </c>
      <c r="H39" s="127" t="s">
        <v>98</v>
      </c>
      <c r="I39" s="123">
        <f>22/52</f>
        <v>0.42307692307692307</v>
      </c>
      <c r="J39" s="153">
        <f>12/52</f>
        <v>0.23076923076923078</v>
      </c>
      <c r="K39" s="141">
        <f t="shared" si="0"/>
        <v>1.2692307692307692</v>
      </c>
      <c r="L39" s="141">
        <f t="shared" si="1"/>
        <v>0.69230769230769229</v>
      </c>
      <c r="N39" s="124"/>
      <c r="O39" s="124"/>
      <c r="P39" s="124"/>
    </row>
    <row r="40" spans="1:17" ht="23.25" x14ac:dyDescent="0.3">
      <c r="A40" s="249"/>
      <c r="B40" s="163"/>
      <c r="C40" s="251"/>
      <c r="D40" s="42" t="s">
        <v>99</v>
      </c>
      <c r="E40" s="38">
        <v>0</v>
      </c>
      <c r="F40" s="57"/>
      <c r="G40" s="131"/>
      <c r="H40" s="127" t="s">
        <v>100</v>
      </c>
      <c r="I40" s="123">
        <f>76/52</f>
        <v>1.4615384615384615</v>
      </c>
      <c r="J40" s="153">
        <f>4/52</f>
        <v>7.6923076923076927E-2</v>
      </c>
      <c r="K40" s="141">
        <f t="shared" si="0"/>
        <v>0</v>
      </c>
      <c r="L40" s="141">
        <f t="shared" si="1"/>
        <v>0</v>
      </c>
      <c r="N40" s="124"/>
      <c r="O40" s="124"/>
      <c r="P40" s="124"/>
    </row>
    <row r="41" spans="1:17" ht="23.25" x14ac:dyDescent="0.3">
      <c r="A41" s="249"/>
      <c r="B41" s="163"/>
      <c r="C41" s="251"/>
      <c r="D41" s="41" t="s">
        <v>101</v>
      </c>
      <c r="E41" s="38">
        <v>0</v>
      </c>
      <c r="F41" s="57"/>
      <c r="G41" s="131"/>
      <c r="H41" s="127" t="s">
        <v>102</v>
      </c>
      <c r="I41" s="123">
        <f>535/52</f>
        <v>10.288461538461538</v>
      </c>
      <c r="J41" s="153">
        <f>27/52</f>
        <v>0.51923076923076927</v>
      </c>
      <c r="K41" s="141">
        <f t="shared" ref="K41" si="2">SUM(E41:F41)*I41</f>
        <v>0</v>
      </c>
      <c r="L41" s="141">
        <f t="shared" ref="L41" si="3">SUM(E41:F41)*J41</f>
        <v>0</v>
      </c>
      <c r="N41" s="124"/>
      <c r="O41" s="124"/>
      <c r="P41" s="124"/>
    </row>
    <row r="42" spans="1:17" ht="23.25" x14ac:dyDescent="0.3">
      <c r="A42" s="249"/>
      <c r="B42" s="163"/>
      <c r="C42" s="251"/>
      <c r="D42" s="41" t="s">
        <v>103</v>
      </c>
      <c r="E42" s="38">
        <v>0</v>
      </c>
      <c r="F42" s="57"/>
      <c r="G42" s="131"/>
      <c r="H42" s="127" t="s">
        <v>104</v>
      </c>
      <c r="I42" s="123">
        <f>230/52</f>
        <v>4.4230769230769234</v>
      </c>
      <c r="J42" s="153">
        <f>12/52</f>
        <v>0.23076923076923078</v>
      </c>
      <c r="K42" s="141">
        <f t="shared" si="0"/>
        <v>0</v>
      </c>
      <c r="L42" s="141">
        <f t="shared" si="1"/>
        <v>0</v>
      </c>
      <c r="N42" s="124"/>
      <c r="O42" s="124"/>
      <c r="P42" s="124"/>
    </row>
    <row r="43" spans="1:17" ht="24" thickBot="1" x14ac:dyDescent="0.35">
      <c r="A43" s="250"/>
      <c r="B43" s="163"/>
      <c r="C43" s="252"/>
      <c r="D43" s="43" t="s">
        <v>105</v>
      </c>
      <c r="E43" s="39">
        <v>0</v>
      </c>
      <c r="F43" s="50"/>
      <c r="G43" s="131"/>
      <c r="H43" s="127" t="s">
        <v>106</v>
      </c>
      <c r="I43" s="123">
        <f>800/52</f>
        <v>15.384615384615385</v>
      </c>
      <c r="J43" s="153">
        <f>40/52</f>
        <v>0.76923076923076927</v>
      </c>
      <c r="K43" s="141">
        <f t="shared" si="0"/>
        <v>0</v>
      </c>
      <c r="L43" s="141">
        <f t="shared" si="1"/>
        <v>0</v>
      </c>
      <c r="N43" s="124"/>
      <c r="O43" s="124"/>
      <c r="P43" s="124"/>
    </row>
    <row r="44" spans="1:17" ht="21.75" thickBot="1" x14ac:dyDescent="0.35">
      <c r="A44" s="167" t="s">
        <v>107</v>
      </c>
      <c r="B44" s="168"/>
      <c r="C44" s="168"/>
      <c r="D44" s="168"/>
      <c r="E44" s="168"/>
      <c r="F44" s="169"/>
      <c r="G44" s="154"/>
      <c r="J44" s="153"/>
      <c r="K44" s="152">
        <f>SUM(K36:K43)</f>
        <v>15.98076923076923</v>
      </c>
      <c r="L44" s="152">
        <f>SUM(L36:L43)</f>
        <v>1.4423076923076923</v>
      </c>
      <c r="N44" s="124"/>
      <c r="O44" s="124"/>
      <c r="P44" s="124"/>
    </row>
    <row r="45" spans="1:17" ht="21" x14ac:dyDescent="0.3">
      <c r="A45" s="189" t="s">
        <v>108</v>
      </c>
      <c r="B45" s="162">
        <v>0</v>
      </c>
      <c r="C45" s="192" t="s">
        <v>109</v>
      </c>
      <c r="D45" s="193"/>
      <c r="E45" s="4">
        <v>0</v>
      </c>
      <c r="F45" s="45" t="s">
        <v>110</v>
      </c>
      <c r="G45" s="146"/>
      <c r="H45" s="127" t="s">
        <v>111</v>
      </c>
      <c r="I45" s="155">
        <f>SUM(E45:E46)</f>
        <v>0</v>
      </c>
      <c r="J45" s="155"/>
      <c r="N45" s="124"/>
      <c r="O45" s="124"/>
      <c r="P45" s="124"/>
    </row>
    <row r="46" spans="1:17" ht="21" x14ac:dyDescent="0.3">
      <c r="A46" s="190"/>
      <c r="B46" s="163"/>
      <c r="C46" s="170" t="s">
        <v>112</v>
      </c>
      <c r="D46" s="171"/>
      <c r="E46" s="7">
        <v>0</v>
      </c>
      <c r="F46" s="46" t="s">
        <v>110</v>
      </c>
      <c r="G46" s="146"/>
      <c r="N46" s="124"/>
      <c r="O46" s="124"/>
      <c r="P46" s="124"/>
    </row>
    <row r="47" spans="1:17" ht="21" x14ac:dyDescent="0.3">
      <c r="A47" s="190"/>
      <c r="B47" s="163"/>
      <c r="C47" s="172" t="s">
        <v>113</v>
      </c>
      <c r="D47" s="173"/>
      <c r="E47" s="7">
        <v>0</v>
      </c>
      <c r="F47" s="46" t="s">
        <v>110</v>
      </c>
      <c r="G47" s="146"/>
      <c r="I47" s="127"/>
      <c r="N47" s="124"/>
      <c r="O47" s="124"/>
      <c r="P47" s="124"/>
      <c r="Q47" s="156"/>
    </row>
    <row r="48" spans="1:17" ht="31.5" x14ac:dyDescent="0.3">
      <c r="A48" s="190"/>
      <c r="B48" s="163"/>
      <c r="C48" s="236" t="s">
        <v>114</v>
      </c>
      <c r="D48" s="237"/>
      <c r="E48" s="7">
        <v>0</v>
      </c>
      <c r="F48" s="47" t="s">
        <v>115</v>
      </c>
      <c r="G48" s="146"/>
      <c r="I48" s="127"/>
      <c r="N48" s="124"/>
      <c r="O48" s="124"/>
      <c r="P48" s="124"/>
      <c r="Q48" s="156"/>
    </row>
    <row r="49" spans="1:16" ht="21" x14ac:dyDescent="0.3">
      <c r="A49" s="190"/>
      <c r="B49" s="163"/>
      <c r="C49" s="174" t="s">
        <v>116</v>
      </c>
      <c r="D49" s="175"/>
      <c r="E49" s="7">
        <v>0</v>
      </c>
      <c r="F49" s="47" t="s">
        <v>117</v>
      </c>
      <c r="G49" s="146"/>
      <c r="H49" s="127" t="s">
        <v>118</v>
      </c>
      <c r="I49" s="123">
        <f>SUM(E49:E50)</f>
        <v>0</v>
      </c>
      <c r="N49" s="124"/>
      <c r="O49" s="124"/>
      <c r="P49" s="124"/>
    </row>
    <row r="50" spans="1:16" ht="21.75" thickBot="1" x14ac:dyDescent="0.35">
      <c r="A50" s="191"/>
      <c r="B50" s="164"/>
      <c r="C50" s="172" t="s">
        <v>119</v>
      </c>
      <c r="D50" s="173"/>
      <c r="E50" s="8">
        <v>0</v>
      </c>
      <c r="F50" s="48" t="s">
        <v>117</v>
      </c>
      <c r="G50" s="146"/>
      <c r="N50" s="124"/>
      <c r="O50" s="124"/>
      <c r="P50" s="124"/>
    </row>
    <row r="51" spans="1:16" ht="33.6" customHeight="1" x14ac:dyDescent="0.3">
      <c r="A51" s="212" t="s">
        <v>120</v>
      </c>
      <c r="B51" s="214">
        <v>0</v>
      </c>
      <c r="C51" s="219" t="s">
        <v>121</v>
      </c>
      <c r="D51" s="220"/>
      <c r="E51" s="5">
        <v>0</v>
      </c>
      <c r="F51" s="45" t="s">
        <v>122</v>
      </c>
      <c r="G51" s="131"/>
      <c r="H51" s="127" t="s">
        <v>123</v>
      </c>
      <c r="I51" s="133">
        <f>SUM(E51:E52)</f>
        <v>0</v>
      </c>
      <c r="J51" s="123" t="s">
        <v>124</v>
      </c>
      <c r="N51" s="124"/>
      <c r="O51" s="124"/>
      <c r="P51" s="124"/>
    </row>
    <row r="52" spans="1:16" ht="36" customHeight="1" x14ac:dyDescent="0.3">
      <c r="A52" s="213"/>
      <c r="B52" s="215"/>
      <c r="C52" s="221" t="s">
        <v>125</v>
      </c>
      <c r="D52" s="222"/>
      <c r="E52" s="5">
        <v>0</v>
      </c>
      <c r="F52" s="46" t="s">
        <v>122</v>
      </c>
      <c r="G52" s="131"/>
      <c r="I52" s="127"/>
      <c r="N52" s="124"/>
      <c r="O52" s="124"/>
      <c r="P52" s="124"/>
    </row>
    <row r="53" spans="1:16" ht="21" x14ac:dyDescent="0.3">
      <c r="A53" s="213"/>
      <c r="B53" s="215"/>
      <c r="C53" s="223" t="s">
        <v>126</v>
      </c>
      <c r="D53" s="222"/>
      <c r="E53" s="5">
        <v>0</v>
      </c>
      <c r="F53" s="46" t="s">
        <v>127</v>
      </c>
      <c r="G53" s="131"/>
      <c r="I53" s="127"/>
      <c r="N53" s="124"/>
      <c r="O53" s="124"/>
      <c r="P53" s="124"/>
    </row>
    <row r="54" spans="1:16" ht="21" x14ac:dyDescent="0.3">
      <c r="A54" s="213"/>
      <c r="B54" s="215"/>
      <c r="C54" s="224" t="s">
        <v>128</v>
      </c>
      <c r="D54" s="222"/>
      <c r="E54" s="5">
        <v>0</v>
      </c>
      <c r="F54" s="46" t="s">
        <v>129</v>
      </c>
      <c r="G54" s="131"/>
      <c r="N54" s="124"/>
      <c r="O54" s="124"/>
      <c r="P54" s="124"/>
    </row>
    <row r="55" spans="1:16" ht="21.75" thickBot="1" x14ac:dyDescent="0.35">
      <c r="A55" s="213"/>
      <c r="B55" s="215"/>
      <c r="C55" s="216" t="s">
        <v>130</v>
      </c>
      <c r="D55" s="217"/>
      <c r="E55" s="18">
        <v>0</v>
      </c>
      <c r="F55" s="49" t="s">
        <v>131</v>
      </c>
      <c r="G55" s="131"/>
      <c r="N55" s="124"/>
      <c r="O55" s="124"/>
      <c r="P55" s="124"/>
    </row>
    <row r="56" spans="1:16" ht="21.75" thickBot="1" x14ac:dyDescent="0.35">
      <c r="A56" s="197" t="s">
        <v>132</v>
      </c>
      <c r="B56" s="198"/>
      <c r="C56" s="198"/>
      <c r="D56" s="198"/>
      <c r="E56" s="198"/>
      <c r="F56" s="225"/>
      <c r="G56" s="129"/>
      <c r="H56" s="130"/>
      <c r="I56" s="130"/>
      <c r="J56" s="130"/>
      <c r="N56" s="124"/>
      <c r="O56" s="124"/>
      <c r="P56" s="124"/>
    </row>
    <row r="57" spans="1:16" ht="21" x14ac:dyDescent="0.3">
      <c r="A57" s="176" t="s">
        <v>133</v>
      </c>
      <c r="B57" s="162">
        <v>50</v>
      </c>
      <c r="C57" s="226" t="s">
        <v>134</v>
      </c>
      <c r="D57" s="227"/>
      <c r="E57" s="4">
        <v>20</v>
      </c>
      <c r="F57" s="45" t="s">
        <v>135</v>
      </c>
      <c r="G57" s="146"/>
      <c r="H57" s="200" t="s">
        <v>136</v>
      </c>
      <c r="I57" s="200"/>
      <c r="J57" s="218">
        <f>IF(B57,((E57+E58)*2)/B57,0)/7</f>
        <v>0.95428571428571429</v>
      </c>
      <c r="K57" s="199" t="s">
        <v>137</v>
      </c>
      <c r="N57" s="124"/>
      <c r="O57" s="124"/>
      <c r="P57" s="124"/>
    </row>
    <row r="58" spans="1:16" ht="21.75" thickBot="1" x14ac:dyDescent="0.35">
      <c r="A58" s="179"/>
      <c r="B58" s="164"/>
      <c r="C58" s="210" t="s">
        <v>138</v>
      </c>
      <c r="D58" s="211"/>
      <c r="E58" s="6">
        <v>147</v>
      </c>
      <c r="F58" s="58" t="s">
        <v>135</v>
      </c>
      <c r="G58" s="146"/>
      <c r="H58" s="200"/>
      <c r="I58" s="200"/>
      <c r="J58" s="218"/>
      <c r="K58" s="199"/>
      <c r="N58" s="124"/>
      <c r="O58" s="124"/>
      <c r="P58" s="124"/>
    </row>
    <row r="59" spans="1:16" ht="21" x14ac:dyDescent="0.3">
      <c r="A59" s="283" t="s">
        <v>139</v>
      </c>
      <c r="B59" s="214">
        <v>3</v>
      </c>
      <c r="C59" s="275" t="s">
        <v>140</v>
      </c>
      <c r="D59" s="276"/>
      <c r="E59" s="5"/>
      <c r="F59" s="59" t="s">
        <v>141</v>
      </c>
      <c r="G59" s="146"/>
      <c r="H59" s="148"/>
      <c r="I59" s="148"/>
      <c r="J59" s="157"/>
      <c r="K59" s="127"/>
      <c r="N59" s="124"/>
      <c r="O59" s="124"/>
      <c r="P59" s="124"/>
    </row>
    <row r="60" spans="1:16" ht="21" x14ac:dyDescent="0.3">
      <c r="A60" s="284"/>
      <c r="B60" s="215"/>
      <c r="C60" s="277" t="s">
        <v>142</v>
      </c>
      <c r="D60" s="278"/>
      <c r="E60" s="5"/>
      <c r="F60" s="60" t="s">
        <v>141</v>
      </c>
      <c r="G60" s="146"/>
      <c r="H60" s="148" t="s">
        <v>143</v>
      </c>
      <c r="I60" s="148">
        <f>IF(B59,((E59*16)+(E60*24)+(E61*32)+(E62*40))/B59,0)</f>
        <v>26.666666666666668</v>
      </c>
      <c r="J60" s="157"/>
      <c r="K60" s="127"/>
      <c r="N60" s="124"/>
      <c r="O60" s="124"/>
      <c r="P60" s="124"/>
    </row>
    <row r="61" spans="1:16" ht="21" x14ac:dyDescent="0.3">
      <c r="A61" s="284"/>
      <c r="B61" s="215"/>
      <c r="C61" s="279" t="s">
        <v>144</v>
      </c>
      <c r="D61" s="280"/>
      <c r="E61" s="5"/>
      <c r="F61" s="60" t="s">
        <v>141</v>
      </c>
      <c r="G61" s="146"/>
      <c r="H61" s="148"/>
      <c r="I61" s="148"/>
      <c r="J61" s="157"/>
      <c r="K61" s="127"/>
      <c r="N61" s="124"/>
      <c r="O61" s="124"/>
      <c r="P61" s="124"/>
    </row>
    <row r="62" spans="1:16" ht="21.75" thickBot="1" x14ac:dyDescent="0.35">
      <c r="A62" s="285"/>
      <c r="B62" s="286"/>
      <c r="C62" s="281" t="s">
        <v>145</v>
      </c>
      <c r="D62" s="282"/>
      <c r="E62" s="5">
        <v>2</v>
      </c>
      <c r="F62" s="46" t="s">
        <v>141</v>
      </c>
      <c r="G62" s="131"/>
      <c r="N62" s="124"/>
      <c r="O62" s="124"/>
      <c r="P62" s="124"/>
    </row>
    <row r="63" spans="1:16" ht="21" x14ac:dyDescent="0.3">
      <c r="A63" s="117"/>
      <c r="B63" s="118"/>
      <c r="C63" s="119"/>
      <c r="D63" s="119"/>
      <c r="E63" s="120"/>
      <c r="F63" s="121"/>
      <c r="G63" s="131"/>
      <c r="N63" s="124"/>
      <c r="O63" s="124"/>
      <c r="P63" s="124"/>
    </row>
    <row r="64" spans="1:16" ht="23.45" customHeight="1" x14ac:dyDescent="0.3">
      <c r="A64" s="287" t="s">
        <v>146</v>
      </c>
      <c r="B64" s="287"/>
      <c r="C64" s="287"/>
      <c r="D64" s="287"/>
      <c r="E64" s="287"/>
      <c r="F64" s="121"/>
      <c r="G64" s="131"/>
      <c r="N64" s="124"/>
      <c r="O64" s="124"/>
      <c r="P64" s="124"/>
    </row>
    <row r="65" spans="1:16" ht="29.45" customHeight="1" x14ac:dyDescent="0.3">
      <c r="A65" s="188" t="s">
        <v>147</v>
      </c>
      <c r="B65" s="188"/>
      <c r="C65" s="188"/>
      <c r="D65" s="188"/>
      <c r="E65" s="188"/>
      <c r="F65" s="122">
        <v>1</v>
      </c>
      <c r="G65" s="131"/>
      <c r="N65" s="124"/>
      <c r="O65" s="124"/>
      <c r="P65" s="124"/>
    </row>
    <row r="66" spans="1:16" ht="29.45" customHeight="1" x14ac:dyDescent="0.3">
      <c r="A66" s="188" t="s">
        <v>148</v>
      </c>
      <c r="B66" s="188"/>
      <c r="C66" s="188"/>
      <c r="D66" s="188"/>
      <c r="E66" s="188"/>
      <c r="F66" s="122">
        <v>1</v>
      </c>
      <c r="G66" s="131"/>
      <c r="N66" s="124"/>
      <c r="O66" s="124"/>
      <c r="P66" s="124"/>
    </row>
    <row r="67" spans="1:16" ht="29.45" customHeight="1" x14ac:dyDescent="0.3">
      <c r="A67" s="188" t="s">
        <v>149</v>
      </c>
      <c r="B67" s="166" t="s">
        <v>262</v>
      </c>
      <c r="C67" s="166"/>
      <c r="D67" s="166"/>
      <c r="E67" s="166"/>
      <c r="F67" s="166"/>
      <c r="G67" s="131"/>
      <c r="N67" s="124"/>
      <c r="O67" s="124"/>
      <c r="P67" s="124"/>
    </row>
    <row r="68" spans="1:16" ht="29.45" customHeight="1" x14ac:dyDescent="0.3">
      <c r="A68" s="188"/>
      <c r="B68" s="166"/>
      <c r="C68" s="166"/>
      <c r="D68" s="166"/>
      <c r="E68" s="166"/>
      <c r="F68" s="166"/>
      <c r="G68" s="131"/>
      <c r="N68" s="124"/>
      <c r="O68" s="124"/>
      <c r="P68" s="124"/>
    </row>
    <row r="69" spans="1:16" ht="36" customHeight="1" x14ac:dyDescent="0.3">
      <c r="A69" s="289" t="s">
        <v>150</v>
      </c>
      <c r="B69" s="289"/>
      <c r="C69" s="289"/>
      <c r="D69" s="289"/>
      <c r="E69" s="289"/>
      <c r="F69" s="289"/>
      <c r="N69" s="124"/>
      <c r="O69" s="124"/>
      <c r="P69" s="124"/>
    </row>
    <row r="70" spans="1:16" ht="78.599999999999994" customHeight="1" x14ac:dyDescent="0.3">
      <c r="A70" s="166" t="s">
        <v>263</v>
      </c>
      <c r="B70" s="166"/>
      <c r="C70" s="166"/>
      <c r="D70" s="166"/>
      <c r="E70" s="166"/>
      <c r="F70" s="166"/>
      <c r="N70" s="124"/>
      <c r="O70" s="124"/>
      <c r="P70" s="124"/>
    </row>
    <row r="71" spans="1:16" ht="36" customHeight="1" x14ac:dyDescent="0.3">
      <c r="A71" s="188" t="s">
        <v>151</v>
      </c>
      <c r="B71" s="188"/>
      <c r="C71" s="188"/>
      <c r="D71" s="288" t="s">
        <v>152</v>
      </c>
      <c r="E71" s="288"/>
      <c r="F71" s="288"/>
      <c r="N71" s="124"/>
      <c r="O71" s="124"/>
      <c r="P71" s="124"/>
    </row>
    <row r="72" spans="1:16" x14ac:dyDescent="0.3">
      <c r="C72" s="65"/>
    </row>
  </sheetData>
  <sheetProtection algorithmName="SHA-512" hashValue="+D+SXDyxwlK377gRvw5EEyilm19k03j9PJDAur7vIrBSqMRiOa7U0psa8OKXkfXx8UrjwMvITXKh5VPObXwXog==" saltValue="JNYZ+wvsHxEgqyn6qx6qAg==" spinCount="100000" sheet="1" objects="1" scenarios="1" selectLockedCells="1"/>
  <mergeCells count="82">
    <mergeCell ref="A64:E64"/>
    <mergeCell ref="A71:C71"/>
    <mergeCell ref="D71:F71"/>
    <mergeCell ref="B67:F68"/>
    <mergeCell ref="A67:A68"/>
    <mergeCell ref="A66:E66"/>
    <mergeCell ref="A69:F69"/>
    <mergeCell ref="C59:D59"/>
    <mergeCell ref="C60:D60"/>
    <mergeCell ref="C61:D61"/>
    <mergeCell ref="C62:D62"/>
    <mergeCell ref="A59:A62"/>
    <mergeCell ref="B59:B62"/>
    <mergeCell ref="C12:D12"/>
    <mergeCell ref="A35:A43"/>
    <mergeCell ref="C35:C43"/>
    <mergeCell ref="E1:F2"/>
    <mergeCell ref="C9:D9"/>
    <mergeCell ref="C10:D10"/>
    <mergeCell ref="A5:C5"/>
    <mergeCell ref="C6:D6"/>
    <mergeCell ref="A8:A10"/>
    <mergeCell ref="B8:B10"/>
    <mergeCell ref="C8:D8"/>
    <mergeCell ref="C19:D19"/>
    <mergeCell ref="C16:D16"/>
    <mergeCell ref="A24:A26"/>
    <mergeCell ref="B24:B26"/>
    <mergeCell ref="C24:D24"/>
    <mergeCell ref="A57:A58"/>
    <mergeCell ref="B57:B58"/>
    <mergeCell ref="C57:D57"/>
    <mergeCell ref="A1:D1"/>
    <mergeCell ref="A2:D2"/>
    <mergeCell ref="C25:D25"/>
    <mergeCell ref="C26:D26"/>
    <mergeCell ref="C48:D48"/>
    <mergeCell ref="B4:F4"/>
    <mergeCell ref="C11:D11"/>
    <mergeCell ref="C21:D21"/>
    <mergeCell ref="C22:D22"/>
    <mergeCell ref="C23:D23"/>
    <mergeCell ref="C14:D14"/>
    <mergeCell ref="C17:D17"/>
    <mergeCell ref="C18:D18"/>
    <mergeCell ref="C51:D51"/>
    <mergeCell ref="C52:D52"/>
    <mergeCell ref="C53:D53"/>
    <mergeCell ref="C54:D54"/>
    <mergeCell ref="A56:F56"/>
    <mergeCell ref="A7:F7"/>
    <mergeCell ref="A15:F15"/>
    <mergeCell ref="K57:K58"/>
    <mergeCell ref="H57:I58"/>
    <mergeCell ref="B35:B43"/>
    <mergeCell ref="A20:A23"/>
    <mergeCell ref="B20:B23"/>
    <mergeCell ref="C20:D20"/>
    <mergeCell ref="C13:D13"/>
    <mergeCell ref="A11:A14"/>
    <mergeCell ref="B11:B14"/>
    <mergeCell ref="C58:D58"/>
    <mergeCell ref="A51:A55"/>
    <mergeCell ref="B51:B55"/>
    <mergeCell ref="C55:D55"/>
    <mergeCell ref="J57:J58"/>
    <mergeCell ref="A16:A19"/>
    <mergeCell ref="B16:B19"/>
    <mergeCell ref="B3:D3"/>
    <mergeCell ref="A70:F70"/>
    <mergeCell ref="A44:F44"/>
    <mergeCell ref="C46:D46"/>
    <mergeCell ref="C47:D47"/>
    <mergeCell ref="C49:D49"/>
    <mergeCell ref="C50:D50"/>
    <mergeCell ref="A27:A34"/>
    <mergeCell ref="B27:B34"/>
    <mergeCell ref="C27:C34"/>
    <mergeCell ref="A65:E65"/>
    <mergeCell ref="A45:A50"/>
    <mergeCell ref="B45:B50"/>
    <mergeCell ref="C45:D45"/>
  </mergeCells>
  <conditionalFormatting sqref="B8:B14 B16:B43 B45:B55 B57:B62">
    <cfRule type="cellIs" dxfId="21" priority="1" operator="greaterThan">
      <formula>$D$5</formula>
    </cfRule>
  </conditionalFormatting>
  <conditionalFormatting sqref="B8:B14 E8:E14">
    <cfRule type="cellIs" dxfId="20" priority="7" operator="greaterThan">
      <formula>0</formula>
    </cfRule>
  </conditionalFormatting>
  <conditionalFormatting sqref="B16:B43 E16:E34">
    <cfRule type="cellIs" dxfId="19" priority="6" operator="greaterThan">
      <formula>0</formula>
    </cfRule>
  </conditionalFormatting>
  <conditionalFormatting sqref="B45:B55 B57:B62 E45:E55 E57:E62">
    <cfRule type="cellIs" dxfId="18" priority="4" operator="greaterThan">
      <formula>0</formula>
    </cfRule>
  </conditionalFormatting>
  <conditionalFormatting sqref="B3:D3 F3 B4:F4">
    <cfRule type="cellIs" dxfId="17" priority="9" operator="greaterThan">
      <formula>0</formula>
    </cfRule>
  </conditionalFormatting>
  <conditionalFormatting sqref="D5">
    <cfRule type="cellIs" dxfId="16" priority="8" operator="greaterThan">
      <formula>0</formula>
    </cfRule>
  </conditionalFormatting>
  <conditionalFormatting sqref="E63">
    <cfRule type="cellIs" dxfId="15" priority="11" operator="greaterThan">
      <formula>0</formula>
    </cfRule>
  </conditionalFormatting>
  <conditionalFormatting sqref="E36:F43">
    <cfRule type="cellIs" dxfId="14" priority="5" operator="greaterThan">
      <formula>0</formula>
    </cfRule>
  </conditionalFormatting>
  <conditionalFormatting sqref="F65:F66 B67:F68 A70:F70">
    <cfRule type="cellIs" dxfId="13" priority="3" operator="greaterThan">
      <formula>0</formula>
    </cfRule>
  </conditionalFormatting>
  <dataValidations count="2">
    <dataValidation type="list" allowBlank="1" showInputMessage="1" showErrorMessage="1" promptTitle="Vyberte ze seznamu" sqref="G3" xr:uid="{00000000-0002-0000-0000-000000000000}">
      <formula1>Kraj</formula1>
    </dataValidation>
    <dataValidation type="list" allowBlank="1" showInputMessage="1" showErrorMessage="1" sqref="F3" xr:uid="{00000000-0002-0000-0000-000001000000}">
      <formula1>Kraj</formula1>
    </dataValidation>
  </dataValidations>
  <hyperlinks>
    <hyperlink ref="D71:F71" location="'Účastníci kampaně'!A1" display="'Účastníci kampaně'!A1" xr:uid="{00000000-0004-0000-0000-000000000000}"/>
  </hyperlinks>
  <pageMargins left="0.7" right="0.7" top="0.78740157499999996" bottom="0.78740157499999996" header="0.3" footer="0.3"/>
  <pageSetup paperSize="9" scale="48" orientation="portrait" verticalDpi="1200" r:id="rId1"/>
  <rowBreaks count="1" manualBreakCount="1">
    <brk id="62" max="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1"/>
  <sheetViews>
    <sheetView showGridLines="0" view="pageBreakPreview" topLeftCell="A26" zoomScale="60" zoomScaleNormal="40" workbookViewId="0">
      <selection activeCell="U3" sqref="U3"/>
    </sheetView>
  </sheetViews>
  <sheetFormatPr defaultColWidth="8.85546875" defaultRowHeight="18.75" x14ac:dyDescent="0.3"/>
  <cols>
    <col min="1" max="1" width="11.7109375" style="2" customWidth="1"/>
    <col min="2" max="2" width="9.140625" style="2" customWidth="1"/>
    <col min="3" max="3" width="25.42578125" style="3" customWidth="1"/>
    <col min="4" max="4" width="28.140625" style="3" customWidth="1"/>
    <col min="5" max="5" width="19.7109375" style="3" customWidth="1"/>
    <col min="6" max="6" width="25.7109375" style="3" customWidth="1"/>
    <col min="7" max="7" width="23.28515625" style="3" customWidth="1"/>
  </cols>
  <sheetData>
    <row r="1" spans="1:15" ht="24" customHeight="1" x14ac:dyDescent="0.25">
      <c r="A1" s="295" t="s">
        <v>153</v>
      </c>
      <c r="B1" s="296"/>
      <c r="C1" s="296"/>
      <c r="D1" s="296"/>
      <c r="E1" s="296"/>
      <c r="F1" s="294" t="s">
        <v>154</v>
      </c>
      <c r="G1" s="294"/>
    </row>
    <row r="2" spans="1:15" ht="24.6" customHeight="1" thickBot="1" x14ac:dyDescent="0.3">
      <c r="A2" s="297" t="s">
        <v>155</v>
      </c>
      <c r="B2" s="297"/>
      <c r="C2" s="297"/>
      <c r="D2" s="297"/>
      <c r="E2" s="297"/>
      <c r="F2" s="294"/>
      <c r="G2" s="294"/>
    </row>
    <row r="3" spans="1:15" ht="36.6" customHeight="1" x14ac:dyDescent="0.25">
      <c r="A3" s="317" t="s">
        <v>156</v>
      </c>
      <c r="B3" s="318"/>
      <c r="C3" s="318"/>
      <c r="D3" s="30">
        <f>'Tabulka dopadů_souhrn z deníků'!D5</f>
        <v>88</v>
      </c>
      <c r="E3" s="28" t="s">
        <v>64</v>
      </c>
      <c r="F3" s="26"/>
      <c r="G3" s="27"/>
    </row>
    <row r="4" spans="1:15" ht="21.75" thickBot="1" x14ac:dyDescent="0.3">
      <c r="A4" s="319" t="s">
        <v>11</v>
      </c>
      <c r="B4" s="320"/>
      <c r="C4" s="321"/>
      <c r="D4" s="321"/>
      <c r="E4" s="321"/>
      <c r="F4" s="321"/>
      <c r="G4" s="322"/>
      <c r="H4" s="34"/>
    </row>
    <row r="5" spans="1:15" ht="39.200000000000003" customHeight="1" x14ac:dyDescent="0.25">
      <c r="A5" s="80" t="s">
        <v>157</v>
      </c>
      <c r="B5" s="81">
        <f>'Tabulka dopadů_souhrn z deníků'!B8</f>
        <v>88</v>
      </c>
      <c r="C5" s="98" t="s">
        <v>158</v>
      </c>
      <c r="D5" s="96" t="s">
        <v>159</v>
      </c>
      <c r="E5" s="83"/>
      <c r="F5" s="84"/>
      <c r="G5" s="85"/>
    </row>
    <row r="6" spans="1:15" ht="37.9" customHeight="1" x14ac:dyDescent="0.25">
      <c r="A6" s="298" t="s">
        <v>160</v>
      </c>
      <c r="B6" s="299"/>
      <c r="C6" s="299"/>
      <c r="D6" s="299"/>
      <c r="E6" s="87">
        <f>'Tabulka dopadů_souhrn z deníků'!I9</f>
        <v>0.16104294478527606</v>
      </c>
      <c r="F6" s="97" t="s">
        <v>161</v>
      </c>
      <c r="G6" s="88"/>
    </row>
    <row r="7" spans="1:15" ht="37.9" customHeight="1" x14ac:dyDescent="0.25">
      <c r="A7" s="298" t="s">
        <v>162</v>
      </c>
      <c r="B7" s="299"/>
      <c r="C7" s="299"/>
      <c r="D7" s="299"/>
      <c r="E7" s="87">
        <f>'Tabulka dopadů_souhrn z deníků'!I12</f>
        <v>61.5</v>
      </c>
      <c r="F7" s="97" t="s">
        <v>163</v>
      </c>
      <c r="G7" s="88"/>
    </row>
    <row r="8" spans="1:15" ht="39.200000000000003" customHeight="1" x14ac:dyDescent="0.25">
      <c r="A8" s="72" t="s">
        <v>157</v>
      </c>
      <c r="B8" s="73">
        <f>'Tabulka dopadů_souhrn z deníků'!B11</f>
        <v>88</v>
      </c>
      <c r="C8" s="74" t="s">
        <v>158</v>
      </c>
      <c r="D8" s="323" t="s">
        <v>164</v>
      </c>
      <c r="E8" s="323"/>
      <c r="F8" s="323"/>
      <c r="G8" s="76"/>
    </row>
    <row r="9" spans="1:15" ht="37.9" customHeight="1" x14ac:dyDescent="0.25">
      <c r="A9" s="292" t="s">
        <v>165</v>
      </c>
      <c r="B9" s="293"/>
      <c r="C9" s="293"/>
      <c r="D9" s="293"/>
      <c r="E9" s="73">
        <f>'Tabulka dopadů_souhrn z deníků'!I13</f>
        <v>11</v>
      </c>
      <c r="F9" s="290" t="s">
        <v>166</v>
      </c>
      <c r="G9" s="291"/>
    </row>
    <row r="10" spans="1:15" ht="37.9" customHeight="1" thickBot="1" x14ac:dyDescent="0.3">
      <c r="A10" s="292" t="s">
        <v>167</v>
      </c>
      <c r="B10" s="293"/>
      <c r="C10" s="293"/>
      <c r="D10" s="293"/>
      <c r="E10" s="73">
        <f>'Tabulka dopadů_souhrn z deníků'!I14</f>
        <v>10</v>
      </c>
      <c r="F10" s="290" t="s">
        <v>168</v>
      </c>
      <c r="G10" s="291"/>
    </row>
    <row r="11" spans="1:15" ht="21.75" thickBot="1" x14ac:dyDescent="0.3">
      <c r="A11" s="304" t="s">
        <v>34</v>
      </c>
      <c r="B11" s="305"/>
      <c r="C11" s="306"/>
      <c r="D11" s="306"/>
      <c r="E11" s="306"/>
      <c r="F11" s="306"/>
      <c r="G11" s="307"/>
    </row>
    <row r="12" spans="1:15" ht="37.9" customHeight="1" x14ac:dyDescent="0.25">
      <c r="A12" s="80" t="s">
        <v>157</v>
      </c>
      <c r="B12" s="81">
        <f>'Tabulka dopadů_souhrn z deníků'!B16</f>
        <v>8</v>
      </c>
      <c r="C12" s="82" t="s">
        <v>158</v>
      </c>
      <c r="D12" s="301" t="s">
        <v>169</v>
      </c>
      <c r="E12" s="302"/>
      <c r="F12" s="86"/>
      <c r="G12" s="89"/>
    </row>
    <row r="13" spans="1:15" ht="37.9" customHeight="1" x14ac:dyDescent="0.25">
      <c r="A13" s="298" t="s">
        <v>170</v>
      </c>
      <c r="B13" s="299"/>
      <c r="C13" s="299"/>
      <c r="D13" s="299"/>
      <c r="E13" s="87">
        <f>'Tabulka dopadů_souhrn z deníků'!I16</f>
        <v>2760</v>
      </c>
      <c r="F13" s="97" t="s">
        <v>171</v>
      </c>
      <c r="G13" s="99"/>
      <c r="O13" s="35"/>
    </row>
    <row r="14" spans="1:15" ht="37.9" customHeight="1" x14ac:dyDescent="0.25">
      <c r="A14" s="298" t="s">
        <v>172</v>
      </c>
      <c r="B14" s="299"/>
      <c r="C14" s="299"/>
      <c r="D14" s="299"/>
      <c r="E14" s="81">
        <f>'Tabulka dopadů_souhrn z deníků'!I18</f>
        <v>0</v>
      </c>
      <c r="F14" s="324" t="s">
        <v>173</v>
      </c>
      <c r="G14" s="325"/>
      <c r="O14" s="35"/>
    </row>
    <row r="15" spans="1:15" ht="37.9" customHeight="1" x14ac:dyDescent="0.25">
      <c r="A15" s="298" t="s">
        <v>174</v>
      </c>
      <c r="B15" s="299"/>
      <c r="C15" s="299"/>
      <c r="D15" s="299"/>
      <c r="E15" s="81">
        <f>'Tabulka dopadů_souhrn z deníků'!I19</f>
        <v>4</v>
      </c>
      <c r="F15" s="324" t="s">
        <v>175</v>
      </c>
      <c r="G15" s="325"/>
    </row>
    <row r="16" spans="1:15" ht="37.9" customHeight="1" x14ac:dyDescent="0.25">
      <c r="A16" s="72" t="s">
        <v>157</v>
      </c>
      <c r="B16" s="73">
        <f>'Tabulka dopadů_souhrn z deníků'!B20</f>
        <v>3</v>
      </c>
      <c r="C16" s="74" t="s">
        <v>158</v>
      </c>
      <c r="D16" s="300" t="s">
        <v>176</v>
      </c>
      <c r="E16" s="300"/>
      <c r="F16" s="75"/>
      <c r="G16" s="76"/>
    </row>
    <row r="17" spans="1:7" ht="37.9" customHeight="1" x14ac:dyDescent="0.25">
      <c r="A17" s="292" t="s">
        <v>177</v>
      </c>
      <c r="B17" s="293"/>
      <c r="C17" s="293"/>
      <c r="D17" s="293"/>
      <c r="E17" s="73">
        <f>'Tabulka dopadů_souhrn z deníků'!I21</f>
        <v>102</v>
      </c>
      <c r="F17" s="290" t="s">
        <v>178</v>
      </c>
      <c r="G17" s="291"/>
    </row>
    <row r="18" spans="1:7" ht="37.9" customHeight="1" x14ac:dyDescent="0.25">
      <c r="A18" s="292" t="s">
        <v>179</v>
      </c>
      <c r="B18" s="293"/>
      <c r="C18" s="293"/>
      <c r="D18" s="293"/>
      <c r="E18" s="73">
        <f>'Tabulka dopadů_souhrn z deníků'!E23</f>
        <v>11</v>
      </c>
      <c r="F18" s="290" t="s">
        <v>180</v>
      </c>
      <c r="G18" s="291"/>
    </row>
    <row r="19" spans="1:7" ht="37.9" customHeight="1" x14ac:dyDescent="0.25">
      <c r="A19" s="80" t="s">
        <v>157</v>
      </c>
      <c r="B19" s="81">
        <f>'Tabulka dopadů_souhrn z deníků'!B24</f>
        <v>7</v>
      </c>
      <c r="C19" s="82" t="s">
        <v>158</v>
      </c>
      <c r="D19" s="301" t="s">
        <v>181</v>
      </c>
      <c r="E19" s="302"/>
      <c r="F19" s="86"/>
      <c r="G19" s="89"/>
    </row>
    <row r="20" spans="1:7" ht="37.9" customHeight="1" x14ac:dyDescent="0.25">
      <c r="A20" s="328" t="s">
        <v>182</v>
      </c>
      <c r="B20" s="329"/>
      <c r="C20" s="329"/>
      <c r="D20" s="329"/>
      <c r="E20" s="87">
        <f>'Tabulka dopadů_souhrn z deníků'!I23</f>
        <v>291.2</v>
      </c>
      <c r="F20" s="313" t="s">
        <v>183</v>
      </c>
      <c r="G20" s="314"/>
    </row>
    <row r="21" spans="1:7" ht="37.9" customHeight="1" x14ac:dyDescent="0.25">
      <c r="A21" s="298" t="s">
        <v>184</v>
      </c>
      <c r="B21" s="299"/>
      <c r="C21" s="299"/>
      <c r="D21" s="299"/>
      <c r="E21" s="87">
        <f>'Tabulka dopadů_souhrn z deníků'!I27</f>
        <v>3.1999999999999997</v>
      </c>
      <c r="F21" s="313" t="s">
        <v>185</v>
      </c>
      <c r="G21" s="314"/>
    </row>
    <row r="22" spans="1:7" ht="37.9" customHeight="1" x14ac:dyDescent="0.25">
      <c r="A22" s="298" t="s">
        <v>186</v>
      </c>
      <c r="B22" s="299"/>
      <c r="C22" s="87">
        <f>'Tabulka dopadů_souhrn z deníků'!E25</f>
        <v>4</v>
      </c>
      <c r="D22" s="334" t="s">
        <v>187</v>
      </c>
      <c r="E22" s="334"/>
      <c r="F22" s="87">
        <f>'Tabulka dopadů_souhrn z deníků'!E26</f>
        <v>1</v>
      </c>
      <c r="G22" s="100" t="s">
        <v>188</v>
      </c>
    </row>
    <row r="23" spans="1:7" ht="37.9" customHeight="1" x14ac:dyDescent="0.25">
      <c r="A23" s="72" t="s">
        <v>157</v>
      </c>
      <c r="B23" s="73">
        <f>'Tabulka dopadů_souhrn z deníků'!B27</f>
        <v>4</v>
      </c>
      <c r="C23" s="74" t="s">
        <v>158</v>
      </c>
      <c r="D23" s="300" t="s">
        <v>189</v>
      </c>
      <c r="E23" s="300"/>
      <c r="F23" s="78"/>
      <c r="G23" s="79"/>
    </row>
    <row r="24" spans="1:7" ht="37.9" customHeight="1" x14ac:dyDescent="0.25">
      <c r="A24" s="292" t="s">
        <v>74</v>
      </c>
      <c r="B24" s="293"/>
      <c r="C24" s="293"/>
      <c r="D24" s="293"/>
      <c r="E24" s="77">
        <f>'Tabulka dopadů_souhrn z deníků'!I30</f>
        <v>10.513500000000001</v>
      </c>
      <c r="F24" s="290" t="s">
        <v>183</v>
      </c>
      <c r="G24" s="291"/>
    </row>
    <row r="25" spans="1:7" ht="37.9" customHeight="1" x14ac:dyDescent="0.25">
      <c r="A25" s="292" t="s">
        <v>190</v>
      </c>
      <c r="B25" s="293"/>
      <c r="C25" s="293"/>
      <c r="D25" s="293"/>
      <c r="E25" s="77">
        <f>'Tabulka dopadů_souhrn z deníků'!I32</f>
        <v>2.6283750000000001</v>
      </c>
      <c r="F25" s="290" t="s">
        <v>191</v>
      </c>
      <c r="G25" s="291"/>
    </row>
    <row r="26" spans="1:7" ht="37.9" customHeight="1" x14ac:dyDescent="0.25">
      <c r="A26" s="80" t="s">
        <v>157</v>
      </c>
      <c r="B26" s="81">
        <f>'Tabulka dopadů_souhrn z deníků'!B35</f>
        <v>3</v>
      </c>
      <c r="C26" s="82" t="s">
        <v>158</v>
      </c>
      <c r="D26" s="301" t="s">
        <v>192</v>
      </c>
      <c r="E26" s="302"/>
      <c r="F26" s="86"/>
      <c r="G26" s="89"/>
    </row>
    <row r="27" spans="1:7" ht="37.9" customHeight="1" x14ac:dyDescent="0.25">
      <c r="A27" s="330" t="s">
        <v>193</v>
      </c>
      <c r="B27" s="331"/>
      <c r="C27" s="331"/>
      <c r="D27" s="331"/>
      <c r="E27" s="90">
        <f>'Tabulka dopadů_souhrn z deníků'!K44</f>
        <v>15.98076923076923</v>
      </c>
      <c r="F27" s="313" t="s">
        <v>122</v>
      </c>
      <c r="G27" s="314"/>
    </row>
    <row r="28" spans="1:7" ht="37.9" customHeight="1" x14ac:dyDescent="0.25">
      <c r="A28" s="332"/>
      <c r="B28" s="333"/>
      <c r="C28" s="333"/>
      <c r="D28" s="333"/>
      <c r="E28" s="87">
        <f>'Tabulka dopadů_souhrn z deníků'!L44</f>
        <v>1.4423076923076923</v>
      </c>
      <c r="F28" s="313" t="s">
        <v>122</v>
      </c>
      <c r="G28" s="314"/>
    </row>
    <row r="29" spans="1:7" ht="37.9" customHeight="1" thickBot="1" x14ac:dyDescent="0.3">
      <c r="A29" s="298" t="s">
        <v>194</v>
      </c>
      <c r="B29" s="299"/>
      <c r="C29" s="299"/>
      <c r="D29" s="299"/>
      <c r="E29" s="90">
        <f>'Tabulka dopadů_souhrn z deníků'!G39</f>
        <v>0</v>
      </c>
      <c r="F29" s="326" t="s">
        <v>195</v>
      </c>
      <c r="G29" s="327"/>
    </row>
    <row r="30" spans="1:7" ht="24" customHeight="1" x14ac:dyDescent="0.25">
      <c r="A30" s="295" t="s">
        <v>153</v>
      </c>
      <c r="B30" s="296"/>
      <c r="C30" s="296"/>
      <c r="D30" s="296"/>
      <c r="E30" s="296"/>
      <c r="F30" s="335" t="s">
        <v>196</v>
      </c>
      <c r="G30" s="335"/>
    </row>
    <row r="31" spans="1:7" ht="24.6" customHeight="1" thickBot="1" x14ac:dyDescent="0.3">
      <c r="A31" s="297" t="s">
        <v>155</v>
      </c>
      <c r="B31" s="297"/>
      <c r="C31" s="297"/>
      <c r="D31" s="297"/>
      <c r="E31" s="297"/>
      <c r="F31" s="335"/>
      <c r="G31" s="335"/>
    </row>
    <row r="32" spans="1:7" ht="29.45" customHeight="1" thickBot="1" x14ac:dyDescent="0.3">
      <c r="A32" s="336" t="s">
        <v>197</v>
      </c>
      <c r="B32" s="337"/>
      <c r="C32" s="337"/>
      <c r="D32" s="337"/>
      <c r="E32" s="337"/>
      <c r="F32" s="337"/>
      <c r="G32" s="338"/>
    </row>
    <row r="33" spans="1:8" ht="21.75" thickBot="1" x14ac:dyDescent="0.3">
      <c r="A33" s="308" t="s">
        <v>198</v>
      </c>
      <c r="B33" s="309"/>
      <c r="C33" s="310"/>
      <c r="D33" s="310"/>
      <c r="E33" s="310"/>
      <c r="F33" s="310"/>
      <c r="G33" s="311"/>
      <c r="H33" s="34"/>
    </row>
    <row r="34" spans="1:8" ht="37.9" customHeight="1" x14ac:dyDescent="0.25">
      <c r="A34" s="72" t="s">
        <v>157</v>
      </c>
      <c r="B34" s="73">
        <f>'Tabulka dopadů_souhrn z deníků'!B45</f>
        <v>0</v>
      </c>
      <c r="C34" s="74" t="s">
        <v>158</v>
      </c>
      <c r="D34" s="300" t="s">
        <v>199</v>
      </c>
      <c r="E34" s="300"/>
      <c r="F34" s="75"/>
      <c r="G34" s="76"/>
    </row>
    <row r="35" spans="1:8" ht="37.9" customHeight="1" x14ac:dyDescent="0.25">
      <c r="A35" s="292" t="s">
        <v>200</v>
      </c>
      <c r="B35" s="293"/>
      <c r="C35" s="293"/>
      <c r="D35" s="293"/>
      <c r="E35" s="73">
        <f>'Tabulka dopadů_souhrn z deníků'!I45</f>
        <v>0</v>
      </c>
      <c r="F35" s="290" t="s">
        <v>201</v>
      </c>
      <c r="G35" s="291"/>
    </row>
    <row r="36" spans="1:8" ht="37.9" customHeight="1" x14ac:dyDescent="0.25">
      <c r="A36" s="292" t="s">
        <v>202</v>
      </c>
      <c r="B36" s="293"/>
      <c r="C36" s="293"/>
      <c r="D36" s="293"/>
      <c r="E36" s="73">
        <f>'Tabulka dopadů_souhrn z deníků'!E47</f>
        <v>0</v>
      </c>
      <c r="F36" s="290" t="s">
        <v>203</v>
      </c>
      <c r="G36" s="291"/>
    </row>
    <row r="37" spans="1:8" ht="37.9" customHeight="1" x14ac:dyDescent="0.25">
      <c r="A37" s="292" t="s">
        <v>204</v>
      </c>
      <c r="B37" s="293"/>
      <c r="C37" s="293"/>
      <c r="D37" s="293"/>
      <c r="E37" s="73">
        <f>'Tabulka dopadů_souhrn z deníků'!I49</f>
        <v>0</v>
      </c>
      <c r="F37" s="290" t="s">
        <v>205</v>
      </c>
      <c r="G37" s="291"/>
    </row>
    <row r="38" spans="1:8" ht="37.9" customHeight="1" x14ac:dyDescent="0.25">
      <c r="A38" s="80" t="s">
        <v>157</v>
      </c>
      <c r="B38" s="81">
        <f>'Tabulka dopadů_souhrn z deníků'!B51</f>
        <v>0</v>
      </c>
      <c r="C38" s="82" t="s">
        <v>158</v>
      </c>
      <c r="D38" s="301" t="s">
        <v>206</v>
      </c>
      <c r="E38" s="302"/>
      <c r="F38" s="86"/>
      <c r="G38" s="89"/>
    </row>
    <row r="39" spans="1:8" ht="37.9" customHeight="1" x14ac:dyDescent="0.25">
      <c r="A39" s="298" t="s">
        <v>207</v>
      </c>
      <c r="B39" s="299"/>
      <c r="C39" s="299"/>
      <c r="D39" s="299"/>
      <c r="E39" s="81">
        <f>'Tabulka dopadů_souhrn z deníků'!I51</f>
        <v>0</v>
      </c>
      <c r="F39" s="313" t="s">
        <v>208</v>
      </c>
      <c r="G39" s="314"/>
    </row>
    <row r="40" spans="1:8" ht="37.9" customHeight="1" x14ac:dyDescent="0.25">
      <c r="A40" s="298" t="s">
        <v>209</v>
      </c>
      <c r="B40" s="299"/>
      <c r="C40" s="299"/>
      <c r="D40" s="299"/>
      <c r="E40" s="81">
        <f>'Tabulka dopadů_souhrn z deníků'!E53</f>
        <v>0</v>
      </c>
      <c r="F40" s="313" t="s">
        <v>210</v>
      </c>
      <c r="G40" s="314"/>
    </row>
    <row r="41" spans="1:8" ht="37.9" customHeight="1" x14ac:dyDescent="0.25">
      <c r="A41" s="298" t="s">
        <v>211</v>
      </c>
      <c r="B41" s="299"/>
      <c r="C41" s="299"/>
      <c r="D41" s="299"/>
      <c r="E41" s="81">
        <f>'Tabulka dopadů_souhrn z deníků'!E54</f>
        <v>0</v>
      </c>
      <c r="F41" s="313" t="s">
        <v>212</v>
      </c>
      <c r="G41" s="314"/>
    </row>
    <row r="42" spans="1:8" ht="37.9" customHeight="1" thickBot="1" x14ac:dyDescent="0.3">
      <c r="A42" s="298" t="s">
        <v>213</v>
      </c>
      <c r="B42" s="299"/>
      <c r="C42" s="299"/>
      <c r="D42" s="299"/>
      <c r="E42" s="81">
        <f>'Tabulka dopadů_souhrn z deníků'!E55</f>
        <v>0</v>
      </c>
      <c r="F42" s="315" t="s">
        <v>214</v>
      </c>
      <c r="G42" s="316"/>
    </row>
    <row r="43" spans="1:8" ht="21.75" thickBot="1" x14ac:dyDescent="0.3">
      <c r="A43" s="304" t="s">
        <v>132</v>
      </c>
      <c r="B43" s="305"/>
      <c r="C43" s="306"/>
      <c r="D43" s="306"/>
      <c r="E43" s="306"/>
      <c r="F43" s="306"/>
      <c r="G43" s="307"/>
    </row>
    <row r="44" spans="1:8" ht="37.9" customHeight="1" x14ac:dyDescent="0.25">
      <c r="A44" s="72" t="s">
        <v>157</v>
      </c>
      <c r="B44" s="73">
        <f>'Tabulka dopadů_souhrn z deníků'!B57</f>
        <v>50</v>
      </c>
      <c r="C44" s="74" t="s">
        <v>158</v>
      </c>
      <c r="D44" s="300" t="s">
        <v>215</v>
      </c>
      <c r="E44" s="300"/>
      <c r="F44" s="75"/>
      <c r="G44" s="76"/>
    </row>
    <row r="45" spans="1:8" ht="37.9" customHeight="1" x14ac:dyDescent="0.25">
      <c r="A45" s="292" t="s">
        <v>216</v>
      </c>
      <c r="B45" s="293"/>
      <c r="C45" s="293"/>
      <c r="D45" s="293"/>
      <c r="E45" s="77">
        <f>'Tabulka dopadů_souhrn z deníků'!J57</f>
        <v>0.95428571428571429</v>
      </c>
      <c r="F45" s="290" t="s">
        <v>217</v>
      </c>
      <c r="G45" s="291"/>
    </row>
    <row r="46" spans="1:8" ht="37.9" customHeight="1" x14ac:dyDescent="0.25">
      <c r="A46" s="91" t="s">
        <v>157</v>
      </c>
      <c r="B46" s="92">
        <f>'Tabulka dopadů_souhrn z deníků'!B59</f>
        <v>3</v>
      </c>
      <c r="C46" s="93" t="s">
        <v>158</v>
      </c>
      <c r="D46" s="312" t="s">
        <v>218</v>
      </c>
      <c r="E46" s="302"/>
      <c r="F46" s="94"/>
      <c r="G46" s="95"/>
    </row>
    <row r="47" spans="1:8" ht="37.9" customHeight="1" x14ac:dyDescent="0.25">
      <c r="A47" s="298" t="s">
        <v>219</v>
      </c>
      <c r="B47" s="299"/>
      <c r="C47" s="299"/>
      <c r="D47" s="299"/>
      <c r="E47" s="87">
        <f>'Tabulka dopadů_souhrn z deníků'!I60</f>
        <v>26.666666666666668</v>
      </c>
      <c r="F47" s="313" t="s">
        <v>220</v>
      </c>
      <c r="G47" s="314"/>
    </row>
    <row r="48" spans="1:8" ht="130.15" customHeight="1" x14ac:dyDescent="0.35">
      <c r="A48" s="303" t="s">
        <v>221</v>
      </c>
      <c r="B48" s="303"/>
      <c r="C48" s="303"/>
      <c r="D48" s="303"/>
      <c r="E48" s="303"/>
      <c r="F48" s="303"/>
      <c r="G48" s="303"/>
    </row>
    <row r="50" spans="4:4" x14ac:dyDescent="0.3">
      <c r="D50" s="36"/>
    </row>
    <row r="51" spans="4:4" x14ac:dyDescent="0.3">
      <c r="D51" s="37"/>
    </row>
  </sheetData>
  <sheetProtection algorithmName="SHA-512" hashValue="w3lWWVVK65uxrAvuRc58NJkafPoCcLJ7wF9HBppjeBn5yhtaBia+I8szLFJdXYgDGnRcwTlX+XddgBmwrygkfA==" saltValue="aZJv04ntAs7h8uyv9tCaDw==" spinCount="100000" sheet="1" objects="1" scenarios="1" selectLockedCells="1" selectUnlockedCells="1"/>
  <mergeCells count="71">
    <mergeCell ref="D38:E38"/>
    <mergeCell ref="A39:D39"/>
    <mergeCell ref="A35:D35"/>
    <mergeCell ref="F35:G35"/>
    <mergeCell ref="A36:D36"/>
    <mergeCell ref="F36:G36"/>
    <mergeCell ref="A37:D37"/>
    <mergeCell ref="F37:G37"/>
    <mergeCell ref="D22:E22"/>
    <mergeCell ref="A30:E30"/>
    <mergeCell ref="F30:G31"/>
    <mergeCell ref="A31:E31"/>
    <mergeCell ref="A32:G32"/>
    <mergeCell ref="D19:E19"/>
    <mergeCell ref="A29:D29"/>
    <mergeCell ref="F29:G29"/>
    <mergeCell ref="F20:G20"/>
    <mergeCell ref="F27:G27"/>
    <mergeCell ref="F21:G21"/>
    <mergeCell ref="A24:D24"/>
    <mergeCell ref="F24:G24"/>
    <mergeCell ref="A25:D25"/>
    <mergeCell ref="F25:G25"/>
    <mergeCell ref="D23:E23"/>
    <mergeCell ref="A20:D20"/>
    <mergeCell ref="A21:D21"/>
    <mergeCell ref="D26:E26"/>
    <mergeCell ref="A27:D28"/>
    <mergeCell ref="A22:B22"/>
    <mergeCell ref="F17:G17"/>
    <mergeCell ref="A9:D9"/>
    <mergeCell ref="A10:D10"/>
    <mergeCell ref="F9:G9"/>
    <mergeCell ref="F10:G10"/>
    <mergeCell ref="A11:G11"/>
    <mergeCell ref="F15:G15"/>
    <mergeCell ref="A17:D17"/>
    <mergeCell ref="A14:D14"/>
    <mergeCell ref="F14:G14"/>
    <mergeCell ref="A48:G48"/>
    <mergeCell ref="A43:G43"/>
    <mergeCell ref="A33:G33"/>
    <mergeCell ref="D46:E46"/>
    <mergeCell ref="D44:E44"/>
    <mergeCell ref="D34:E34"/>
    <mergeCell ref="A47:D47"/>
    <mergeCell ref="F47:G47"/>
    <mergeCell ref="F39:G39"/>
    <mergeCell ref="A42:D42"/>
    <mergeCell ref="F42:G42"/>
    <mergeCell ref="A45:D45"/>
    <mergeCell ref="A41:D41"/>
    <mergeCell ref="F41:G41"/>
    <mergeCell ref="A40:D40"/>
    <mergeCell ref="F40:G40"/>
    <mergeCell ref="F45:G45"/>
    <mergeCell ref="A18:D18"/>
    <mergeCell ref="F18:G18"/>
    <mergeCell ref="F1:G2"/>
    <mergeCell ref="A1:E1"/>
    <mergeCell ref="A2:E2"/>
    <mergeCell ref="A6:D6"/>
    <mergeCell ref="A13:D13"/>
    <mergeCell ref="A15:D15"/>
    <mergeCell ref="D16:E16"/>
    <mergeCell ref="D12:E12"/>
    <mergeCell ref="F28:G28"/>
    <mergeCell ref="A7:D7"/>
    <mergeCell ref="A3:C3"/>
    <mergeCell ref="A4:G4"/>
    <mergeCell ref="D8:F8"/>
  </mergeCells>
  <conditionalFormatting sqref="A8:D8 G8 A9:G10">
    <cfRule type="expression" dxfId="12" priority="22">
      <formula>$B$8=0</formula>
    </cfRule>
  </conditionalFormatting>
  <conditionalFormatting sqref="A5:G7">
    <cfRule type="expression" dxfId="11" priority="12">
      <formula>$B$5=0</formula>
    </cfRule>
  </conditionalFormatting>
  <conditionalFormatting sqref="A12:G15">
    <cfRule type="expression" dxfId="10" priority="11">
      <formula>$B$12=0</formula>
    </cfRule>
  </conditionalFormatting>
  <conditionalFormatting sqref="A16:G18">
    <cfRule type="expression" dxfId="9" priority="20">
      <formula>$B$16=0</formula>
    </cfRule>
  </conditionalFormatting>
  <conditionalFormatting sqref="A19:G21 A22 C22:D22 F22:G22">
    <cfRule type="expression" dxfId="8" priority="10">
      <formula>$B$19=0</formula>
    </cfRule>
  </conditionalFormatting>
  <conditionalFormatting sqref="A23:G25">
    <cfRule type="expression" dxfId="7" priority="18">
      <formula>$B$23=0</formula>
    </cfRule>
  </conditionalFormatting>
  <conditionalFormatting sqref="A26:G26 A27 E27:G28 A29:G29">
    <cfRule type="expression" dxfId="6" priority="9">
      <formula>$B$26=0</formula>
    </cfRule>
  </conditionalFormatting>
  <conditionalFormatting sqref="A34:G37">
    <cfRule type="expression" dxfId="5" priority="2">
      <formula>$B$34=0</formula>
    </cfRule>
  </conditionalFormatting>
  <conditionalFormatting sqref="A38:G42">
    <cfRule type="expression" dxfId="4" priority="1">
      <formula>$B$38=0</formula>
    </cfRule>
  </conditionalFormatting>
  <conditionalFormatting sqref="A44:G45">
    <cfRule type="expression" dxfId="3" priority="14">
      <formula>$B$44=0</formula>
    </cfRule>
  </conditionalFormatting>
  <conditionalFormatting sqref="A46:G46">
    <cfRule type="expression" dxfId="2" priority="7">
      <formula>$B$46=0</formula>
    </cfRule>
  </conditionalFormatting>
  <conditionalFormatting sqref="A47:G47">
    <cfRule type="expression" dxfId="1" priority="3">
      <formula>$B$44=0</formula>
    </cfRule>
  </conditionalFormatting>
  <conditionalFormatting sqref="D3">
    <cfRule type="cellIs" dxfId="0" priority="27" operator="greaterThan">
      <formula>0</formula>
    </cfRule>
  </conditionalFormatting>
  <pageMargins left="0.39370078740157483" right="0.19685039370078741" top="0.39370078740157483" bottom="0.39370078740157483" header="0.31496062992125984" footer="0.31496062992125984"/>
  <pageSetup paperSize="9" scale="68" fitToHeight="0" orientation="portrait" r:id="rId1"/>
  <rowBreaks count="1" manualBreakCount="1">
    <brk id="29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showGridLines="0" topLeftCell="A21" workbookViewId="0">
      <selection activeCell="C22" sqref="C22"/>
    </sheetView>
  </sheetViews>
  <sheetFormatPr defaultRowHeight="15" x14ac:dyDescent="0.25"/>
  <cols>
    <col min="1" max="1" width="5.140625" customWidth="1"/>
    <col min="2" max="2" width="15.140625" customWidth="1"/>
    <col min="3" max="3" width="28.7109375" customWidth="1"/>
    <col min="4" max="4" width="9.42578125" customWidth="1"/>
    <col min="5" max="6" width="9.85546875" customWidth="1"/>
    <col min="7" max="7" width="9.7109375" bestFit="1" customWidth="1"/>
    <col min="8" max="8" width="18.5703125" customWidth="1"/>
  </cols>
  <sheetData>
    <row r="1" spans="1:8" ht="71.45" customHeight="1" x14ac:dyDescent="0.25">
      <c r="B1" s="66" t="s">
        <v>222</v>
      </c>
    </row>
    <row r="2" spans="1:8" ht="24" customHeight="1" x14ac:dyDescent="0.25">
      <c r="B2" s="342" t="s">
        <v>223</v>
      </c>
      <c r="C2" s="342"/>
      <c r="D2" s="342"/>
      <c r="E2" s="342"/>
      <c r="F2" s="342"/>
      <c r="G2" s="342"/>
      <c r="H2" s="342"/>
    </row>
    <row r="3" spans="1:8" ht="26.25" x14ac:dyDescent="0.25">
      <c r="B3" s="67" t="s">
        <v>224</v>
      </c>
      <c r="C3" s="101"/>
      <c r="D3" s="343"/>
      <c r="E3" s="344"/>
      <c r="F3" s="344"/>
      <c r="G3" s="344"/>
      <c r="H3" s="345"/>
    </row>
    <row r="4" spans="1:8" x14ac:dyDescent="0.25">
      <c r="B4" s="346" t="s">
        <v>225</v>
      </c>
      <c r="C4" s="346"/>
      <c r="D4" s="347" t="s">
        <v>260</v>
      </c>
      <c r="E4" s="347"/>
      <c r="F4" s="347"/>
      <c r="G4" s="347"/>
      <c r="H4" s="347"/>
    </row>
    <row r="5" spans="1:8" x14ac:dyDescent="0.25">
      <c r="B5" s="68" t="s">
        <v>226</v>
      </c>
      <c r="C5" s="348" t="s">
        <v>264</v>
      </c>
      <c r="D5" s="348"/>
      <c r="E5" s="348"/>
      <c r="F5" s="348"/>
      <c r="G5" s="348"/>
      <c r="H5" s="348"/>
    </row>
    <row r="6" spans="1:8" ht="25.15" customHeight="1" x14ac:dyDescent="0.25">
      <c r="B6" s="71" t="s">
        <v>227</v>
      </c>
      <c r="C6" s="102" t="s">
        <v>238</v>
      </c>
      <c r="D6" s="339"/>
      <c r="E6" s="340"/>
      <c r="F6" s="340"/>
      <c r="G6" s="340"/>
      <c r="H6" s="341"/>
    </row>
    <row r="7" spans="1:8" ht="16.149999999999999" customHeight="1" x14ac:dyDescent="0.25">
      <c r="B7" s="68"/>
      <c r="C7" s="68"/>
      <c r="D7" s="351" t="s">
        <v>228</v>
      </c>
      <c r="E7" s="351"/>
      <c r="F7" s="351"/>
      <c r="G7" s="351"/>
      <c r="H7" s="69"/>
    </row>
    <row r="8" spans="1:8" x14ac:dyDescent="0.25">
      <c r="A8" s="352"/>
      <c r="B8" s="353" t="s">
        <v>229</v>
      </c>
      <c r="C8" s="354" t="s">
        <v>230</v>
      </c>
      <c r="D8" s="354" t="s">
        <v>231</v>
      </c>
      <c r="E8" s="354" t="s">
        <v>232</v>
      </c>
      <c r="F8" s="354" t="s">
        <v>233</v>
      </c>
      <c r="G8" s="354" t="s">
        <v>234</v>
      </c>
      <c r="H8" s="349" t="s">
        <v>235</v>
      </c>
    </row>
    <row r="9" spans="1:8" ht="16.149999999999999" customHeight="1" x14ac:dyDescent="0.25">
      <c r="A9" s="352"/>
      <c r="B9" s="353"/>
      <c r="C9" s="354"/>
      <c r="D9" s="354"/>
      <c r="E9" s="354"/>
      <c r="F9" s="354"/>
      <c r="G9" s="354"/>
      <c r="H9" s="350"/>
    </row>
    <row r="10" spans="1:8" ht="36" x14ac:dyDescent="0.25">
      <c r="A10" s="69">
        <v>1</v>
      </c>
      <c r="B10" s="70" t="s">
        <v>236</v>
      </c>
      <c r="C10" s="103" t="s">
        <v>265</v>
      </c>
      <c r="D10" s="104">
        <v>1</v>
      </c>
      <c r="E10" s="104"/>
      <c r="F10" s="104"/>
      <c r="G10" s="104">
        <v>1</v>
      </c>
      <c r="H10" s="104" t="s">
        <v>242</v>
      </c>
    </row>
    <row r="11" spans="1:8" ht="36" x14ac:dyDescent="0.25">
      <c r="A11" s="69">
        <v>2</v>
      </c>
      <c r="B11" s="70" t="s">
        <v>236</v>
      </c>
      <c r="C11" s="105" t="s">
        <v>266</v>
      </c>
      <c r="D11" s="106">
        <v>1</v>
      </c>
      <c r="E11" s="106"/>
      <c r="F11" s="104"/>
      <c r="G11" s="104">
        <v>1</v>
      </c>
      <c r="H11" s="104" t="s">
        <v>242</v>
      </c>
    </row>
    <row r="12" spans="1:8" ht="36" x14ac:dyDescent="0.25">
      <c r="A12" s="69">
        <v>3</v>
      </c>
      <c r="B12" s="70" t="s">
        <v>236</v>
      </c>
      <c r="C12" s="105" t="s">
        <v>267</v>
      </c>
      <c r="D12" s="106">
        <v>1</v>
      </c>
      <c r="E12" s="106"/>
      <c r="F12" s="104"/>
      <c r="G12" s="104">
        <v>1</v>
      </c>
      <c r="H12" s="104" t="s">
        <v>242</v>
      </c>
    </row>
    <row r="13" spans="1:8" ht="36" x14ac:dyDescent="0.25">
      <c r="A13" s="69">
        <v>4</v>
      </c>
      <c r="B13" s="70" t="s">
        <v>236</v>
      </c>
      <c r="C13" s="105" t="s">
        <v>268</v>
      </c>
      <c r="D13" s="106">
        <v>1</v>
      </c>
      <c r="E13" s="106"/>
      <c r="F13" s="104"/>
      <c r="G13" s="104">
        <v>1</v>
      </c>
      <c r="H13" s="104" t="s">
        <v>242</v>
      </c>
    </row>
    <row r="14" spans="1:8" ht="36" x14ac:dyDescent="0.25">
      <c r="A14" s="69">
        <v>5</v>
      </c>
      <c r="B14" s="70" t="s">
        <v>236</v>
      </c>
      <c r="C14" s="105" t="s">
        <v>269</v>
      </c>
      <c r="D14" s="106">
        <v>1</v>
      </c>
      <c r="E14" s="106"/>
      <c r="F14" s="104"/>
      <c r="G14" s="104">
        <v>1</v>
      </c>
      <c r="H14" s="104" t="s">
        <v>242</v>
      </c>
    </row>
    <row r="15" spans="1:8" ht="36" x14ac:dyDescent="0.25">
      <c r="A15" s="69">
        <v>6</v>
      </c>
      <c r="B15" s="70" t="s">
        <v>236</v>
      </c>
      <c r="C15" s="105" t="s">
        <v>270</v>
      </c>
      <c r="D15" s="106">
        <v>1</v>
      </c>
      <c r="E15" s="106"/>
      <c r="F15" s="104"/>
      <c r="G15" s="104">
        <v>1</v>
      </c>
      <c r="H15" s="104" t="s">
        <v>242</v>
      </c>
    </row>
    <row r="16" spans="1:8" ht="36" x14ac:dyDescent="0.25">
      <c r="A16" s="69">
        <v>7</v>
      </c>
      <c r="B16" s="70" t="s">
        <v>236</v>
      </c>
      <c r="C16" s="105" t="s">
        <v>271</v>
      </c>
      <c r="D16" s="106">
        <v>1</v>
      </c>
      <c r="E16" s="106"/>
      <c r="F16" s="104"/>
      <c r="G16" s="104">
        <v>1</v>
      </c>
      <c r="H16" s="104" t="s">
        <v>242</v>
      </c>
    </row>
    <row r="17" spans="1:8" ht="36" x14ac:dyDescent="0.25">
      <c r="A17" s="69">
        <v>8</v>
      </c>
      <c r="B17" s="70" t="s">
        <v>236</v>
      </c>
      <c r="C17" s="105" t="s">
        <v>272</v>
      </c>
      <c r="D17" s="106">
        <v>1</v>
      </c>
      <c r="E17" s="106"/>
      <c r="F17" s="104"/>
      <c r="G17" s="104">
        <v>1</v>
      </c>
      <c r="H17" s="104" t="s">
        <v>242</v>
      </c>
    </row>
    <row r="18" spans="1:8" ht="36" x14ac:dyDescent="0.25">
      <c r="A18" s="69">
        <v>9</v>
      </c>
      <c r="B18" s="70" t="s">
        <v>236</v>
      </c>
      <c r="C18" s="105" t="s">
        <v>273</v>
      </c>
      <c r="D18" s="106">
        <v>1</v>
      </c>
      <c r="E18" s="106"/>
      <c r="F18" s="104"/>
      <c r="G18" s="104">
        <v>1</v>
      </c>
      <c r="H18" s="104" t="s">
        <v>242</v>
      </c>
    </row>
    <row r="19" spans="1:8" ht="36" x14ac:dyDescent="0.25">
      <c r="A19" s="69">
        <v>10</v>
      </c>
      <c r="B19" s="70" t="s">
        <v>236</v>
      </c>
      <c r="C19" s="105" t="s">
        <v>275</v>
      </c>
      <c r="D19" s="106">
        <v>1</v>
      </c>
      <c r="E19" s="106"/>
      <c r="F19" s="104"/>
      <c r="G19" s="104">
        <v>1</v>
      </c>
      <c r="H19" s="104" t="s">
        <v>245</v>
      </c>
    </row>
    <row r="20" spans="1:8" ht="36" x14ac:dyDescent="0.25">
      <c r="A20" s="69">
        <v>11</v>
      </c>
      <c r="B20" s="70" t="s">
        <v>236</v>
      </c>
      <c r="C20" s="107" t="s">
        <v>274</v>
      </c>
      <c r="D20" s="108"/>
      <c r="E20" s="108">
        <v>1</v>
      </c>
      <c r="F20" s="108"/>
      <c r="G20" s="108">
        <v>1</v>
      </c>
      <c r="H20" s="104" t="s">
        <v>245</v>
      </c>
    </row>
    <row r="21" spans="1:8" ht="36" x14ac:dyDescent="0.25">
      <c r="A21" s="69">
        <v>12</v>
      </c>
      <c r="B21" s="70" t="s">
        <v>236</v>
      </c>
      <c r="C21" s="103" t="s">
        <v>276</v>
      </c>
      <c r="D21" s="104">
        <v>1</v>
      </c>
      <c r="E21" s="104"/>
      <c r="F21" s="104"/>
      <c r="G21" s="104">
        <v>1</v>
      </c>
      <c r="H21" s="104" t="s">
        <v>245</v>
      </c>
    </row>
    <row r="22" spans="1:8" ht="36" x14ac:dyDescent="0.25">
      <c r="A22" s="69">
        <v>13</v>
      </c>
      <c r="B22" s="70" t="s">
        <v>236</v>
      </c>
      <c r="C22" s="109" t="s">
        <v>277</v>
      </c>
      <c r="D22" s="104"/>
      <c r="E22" s="104">
        <v>1</v>
      </c>
      <c r="F22" s="104"/>
      <c r="G22" s="104">
        <v>1</v>
      </c>
      <c r="H22" s="104" t="s">
        <v>245</v>
      </c>
    </row>
    <row r="23" spans="1:8" ht="36" x14ac:dyDescent="0.25">
      <c r="A23" s="69">
        <v>14</v>
      </c>
      <c r="B23" s="70" t="s">
        <v>236</v>
      </c>
      <c r="C23" s="109"/>
      <c r="D23" s="104"/>
      <c r="E23" s="104"/>
      <c r="F23" s="104"/>
      <c r="G23" s="104"/>
      <c r="H23" s="104"/>
    </row>
    <row r="24" spans="1:8" ht="36" x14ac:dyDescent="0.25">
      <c r="A24" s="69">
        <v>15</v>
      </c>
      <c r="B24" s="70" t="s">
        <v>236</v>
      </c>
      <c r="C24" s="109"/>
      <c r="D24" s="104"/>
      <c r="E24" s="104"/>
      <c r="F24" s="104"/>
      <c r="G24" s="104"/>
      <c r="H24" s="104"/>
    </row>
    <row r="25" spans="1:8" ht="36" x14ac:dyDescent="0.25">
      <c r="A25" s="69">
        <v>16</v>
      </c>
      <c r="B25" s="70" t="s">
        <v>236</v>
      </c>
      <c r="C25" s="109"/>
      <c r="D25" s="104"/>
      <c r="E25" s="104"/>
      <c r="F25" s="104"/>
      <c r="G25" s="104"/>
      <c r="H25" s="104"/>
    </row>
    <row r="26" spans="1:8" ht="36" x14ac:dyDescent="0.25">
      <c r="A26" s="69">
        <v>17</v>
      </c>
      <c r="B26" s="70" t="s">
        <v>236</v>
      </c>
      <c r="C26" s="109"/>
      <c r="D26" s="104"/>
      <c r="E26" s="104"/>
      <c r="F26" s="104"/>
      <c r="G26" s="104"/>
      <c r="H26" s="104"/>
    </row>
    <row r="27" spans="1:8" ht="36" x14ac:dyDescent="0.25">
      <c r="A27" s="69">
        <v>18</v>
      </c>
      <c r="B27" s="70" t="s">
        <v>236</v>
      </c>
      <c r="C27" s="109"/>
      <c r="D27" s="104"/>
      <c r="E27" s="104"/>
      <c r="F27" s="104"/>
      <c r="G27" s="104"/>
      <c r="H27" s="104"/>
    </row>
    <row r="28" spans="1:8" ht="36" x14ac:dyDescent="0.25">
      <c r="A28" s="69">
        <v>19</v>
      </c>
      <c r="B28" s="70" t="s">
        <v>236</v>
      </c>
      <c r="C28" s="109"/>
      <c r="D28" s="104"/>
      <c r="E28" s="104"/>
      <c r="F28" s="104"/>
      <c r="G28" s="104"/>
      <c r="H28" s="104"/>
    </row>
    <row r="29" spans="1:8" ht="36" x14ac:dyDescent="0.25">
      <c r="A29" s="69">
        <v>20</v>
      </c>
      <c r="B29" s="70" t="s">
        <v>236</v>
      </c>
      <c r="C29" s="109"/>
      <c r="D29" s="104"/>
      <c r="E29" s="104"/>
      <c r="F29" s="104"/>
      <c r="G29" s="104"/>
      <c r="H29" s="104"/>
    </row>
  </sheetData>
  <sheetProtection algorithmName="SHA-512" hashValue="oEV153PeRwNFdy982XiT+VAqS5KGNiIC86O36+xsj8+Jo5JNfaXIaI+SefkD46Wbnz34XxAMlSu3o1bAH6NLfA==" saltValue="2z9enR/WHMFAHIZeYnmlow==" spinCount="100000" sheet="1" objects="1" scenarios="1"/>
  <mergeCells count="15">
    <mergeCell ref="H8:H9"/>
    <mergeCell ref="D7:G7"/>
    <mergeCell ref="A8:A9"/>
    <mergeCell ref="B8:B9"/>
    <mergeCell ref="C8:C9"/>
    <mergeCell ref="D8:D9"/>
    <mergeCell ref="E8:E9"/>
    <mergeCell ref="F8:F9"/>
    <mergeCell ref="G8:G9"/>
    <mergeCell ref="D6:H6"/>
    <mergeCell ref="B2:H2"/>
    <mergeCell ref="D3:H3"/>
    <mergeCell ref="B4:C4"/>
    <mergeCell ref="D4:H4"/>
    <mergeCell ref="C5:H5"/>
  </mergeCells>
  <dataValidations count="1">
    <dataValidation type="list" allowBlank="1" showInputMessage="1" showErrorMessage="1" sqref="C6" xr:uid="{00000000-0002-0000-0200-000000000000}">
      <formula1>Kraj</formula1>
    </dataValidation>
  </dataValidations>
  <pageMargins left="0.7" right="0.7" top="0.78740157499999996" bottom="0.78740157499999996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Pomoc.list!$D$2:$D$6</xm:f>
          </x14:formula1>
          <xm:sqref>C3</xm:sqref>
        </x14:dataValidation>
        <x14:dataValidation type="list" allowBlank="1" showInputMessage="1" showErrorMessage="1" xr:uid="{00000000-0002-0000-0200-000002000000}">
          <x14:formula1>
            <xm:f>Pomoc.list!$F$2:$F$5</xm:f>
          </x14:formula1>
          <xm:sqref>H10:H29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7"/>
  <sheetViews>
    <sheetView workbookViewId="0">
      <selection activeCell="B16" sqref="B16"/>
    </sheetView>
  </sheetViews>
  <sheetFormatPr defaultRowHeight="15" x14ac:dyDescent="0.25"/>
  <cols>
    <col min="2" max="2" width="20.7109375" customWidth="1"/>
  </cols>
  <sheetData>
    <row r="2" spans="2:6" x14ac:dyDescent="0.25">
      <c r="B2" s="17" t="s">
        <v>238</v>
      </c>
      <c r="D2" t="s">
        <v>239</v>
      </c>
      <c r="F2" t="s">
        <v>237</v>
      </c>
    </row>
    <row r="3" spans="2:6" x14ac:dyDescent="0.25">
      <c r="B3" s="17" t="s">
        <v>240</v>
      </c>
      <c r="D3" t="s">
        <v>241</v>
      </c>
      <c r="F3" t="s">
        <v>242</v>
      </c>
    </row>
    <row r="4" spans="2:6" x14ac:dyDescent="0.25">
      <c r="B4" s="17" t="s">
        <v>243</v>
      </c>
      <c r="D4" t="s">
        <v>244</v>
      </c>
      <c r="F4" t="s">
        <v>245</v>
      </c>
    </row>
    <row r="5" spans="2:6" x14ac:dyDescent="0.25">
      <c r="B5" s="17" t="s">
        <v>246</v>
      </c>
      <c r="D5" t="s">
        <v>247</v>
      </c>
      <c r="F5" t="s">
        <v>248</v>
      </c>
    </row>
    <row r="6" spans="2:6" x14ac:dyDescent="0.25">
      <c r="B6" s="17" t="s">
        <v>249</v>
      </c>
      <c r="D6" t="s">
        <v>250</v>
      </c>
    </row>
    <row r="7" spans="2:6" x14ac:dyDescent="0.25">
      <c r="B7" s="17" t="s">
        <v>251</v>
      </c>
    </row>
    <row r="8" spans="2:6" x14ac:dyDescent="0.25">
      <c r="B8" s="17" t="s">
        <v>252</v>
      </c>
    </row>
    <row r="9" spans="2:6" x14ac:dyDescent="0.25">
      <c r="B9" s="17" t="s">
        <v>253</v>
      </c>
    </row>
    <row r="10" spans="2:6" x14ac:dyDescent="0.25">
      <c r="B10" s="17" t="s">
        <v>254</v>
      </c>
    </row>
    <row r="11" spans="2:6" x14ac:dyDescent="0.25">
      <c r="B11" s="17" t="s">
        <v>255</v>
      </c>
    </row>
    <row r="12" spans="2:6" x14ac:dyDescent="0.25">
      <c r="B12" s="17" t="s">
        <v>256</v>
      </c>
    </row>
    <row r="13" spans="2:6" x14ac:dyDescent="0.25">
      <c r="B13" s="17" t="s">
        <v>257</v>
      </c>
    </row>
    <row r="14" spans="2:6" x14ac:dyDescent="0.25">
      <c r="B14" s="17" t="s">
        <v>258</v>
      </c>
    </row>
    <row r="15" spans="2:6" x14ac:dyDescent="0.25">
      <c r="B15" s="17" t="s">
        <v>259</v>
      </c>
    </row>
    <row r="16" spans="2:6" x14ac:dyDescent="0.25">
      <c r="B16" s="15"/>
    </row>
    <row r="17" spans="2:2" x14ac:dyDescent="0.25">
      <c r="B17" s="16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38AE2E7B1DE948B64E3C6502827011" ma:contentTypeVersion="6" ma:contentTypeDescription="Vytvoří nový dokument" ma:contentTypeScope="" ma:versionID="e2f725ea8c803e622ee64c5b074bdb7c">
  <xsd:schema xmlns:xsd="http://www.w3.org/2001/XMLSchema" xmlns:xs="http://www.w3.org/2001/XMLSchema" xmlns:p="http://schemas.microsoft.com/office/2006/metadata/properties" xmlns:ns2="02550183-a59f-4254-8895-f0d88d89d65e" targetNamespace="http://schemas.microsoft.com/office/2006/metadata/properties" ma:root="true" ma:fieldsID="4b0cb8c9460f7a99c45bf1f2d113288c" ns2:_="">
    <xsd:import namespace="02550183-a59f-4254-8895-f0d88d89d6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550183-a59f-4254-8895-f0d88d89d6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DD6523-726B-4A24-9AF6-2A54FC3223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ED132D-B970-4D3C-B2A3-5B1B3A8D59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9488D35-8190-4A4A-8CD6-DB5763955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550183-a59f-4254-8895-f0d88d89d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Tabulka dopadů_souhrn z deníků</vt:lpstr>
      <vt:lpstr>Výsledky Kampaně</vt:lpstr>
      <vt:lpstr>Účastníci kampaně</vt:lpstr>
      <vt:lpstr>Pomoc.list</vt:lpstr>
      <vt:lpstr>Kraj</vt:lpstr>
      <vt:lpstr>'Tabulka dopadů_souhrn z deníků'!Oblast_tisku</vt:lpstr>
      <vt:lpstr>'Výsledky Kampaně'!Oblast_tisku</vt:lpstr>
      <vt:lpstr>'Výsledky Kampaně'!Print_Area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Smrčka</dc:creator>
  <cp:keywords/>
  <dc:description/>
  <cp:lastModifiedBy>Marcela Špringerová</cp:lastModifiedBy>
  <cp:revision/>
  <dcterms:created xsi:type="dcterms:W3CDTF">2022-02-08T15:36:31Z</dcterms:created>
  <dcterms:modified xsi:type="dcterms:W3CDTF">2023-05-12T11:58:24Z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0x010100DB38AE2E7B1DE948B64E3C6502827011</vt:lpwstr>
  </property>
</Properties>
</file>